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REKENKAMER\Marathon en vaardigheidsoverzicht\"/>
    </mc:Choice>
  </mc:AlternateContent>
  <xr:revisionPtr revIDLastSave="0" documentId="13_ncr:1_{EAB8F83C-C2AD-4857-B839-6C90FC352869}" xr6:coauthVersionLast="47" xr6:coauthVersionMax="47" xr10:uidLastSave="{00000000-0000-0000-0000-000000000000}"/>
  <bookViews>
    <workbookView xWindow="-103" yWindow="-103" windowWidth="33120" windowHeight="18120" xr2:uid="{00000000-000D-0000-FFFF-FFFF00000000}"/>
  </bookViews>
  <sheets>
    <sheet name="Algemeen" sheetId="1" r:id="rId1"/>
    <sheet name="Marathonoverzicht AOB" sheetId="2" state="hidden" r:id="rId2"/>
    <sheet name="Marathonoverzicht AB" sheetId="3" r:id="rId3"/>
    <sheet name="Marathonoverzicht WarmingUp-B" sheetId="7" r:id="rId4"/>
    <sheet name="Vaardigheidsoverzicht" sheetId="4" r:id="rId5"/>
    <sheet name="Overeenkomende tijden" sheetId="5" state="hidden" r:id="rId6"/>
    <sheet name="Invoer Driving" sheetId="6" state="hidden" r:id="rId7"/>
  </sheets>
  <definedNames>
    <definedName name="_xlnm.Print_Area" localSheetId="2">'Marathonoverzicht AB'!$B$11:$R$53</definedName>
    <definedName name="_xlnm.Print_Area" localSheetId="1">'Marathonoverzicht AOB'!$B$12:$R$46</definedName>
    <definedName name="_xlnm.Print_Area" localSheetId="3">'Marathonoverzicht WarmingUp-B'!$B$10:$R$41</definedName>
    <definedName name="_xlnm.Print_Area" localSheetId="4">Vaardigheidsoverzicht!$B$12:$I$70</definedName>
  </definedNames>
  <calcPr calcId="181029"/>
</workbook>
</file>

<file path=xl/calcChain.xml><?xml version="1.0" encoding="utf-8"?>
<calcChain xmlns="http://schemas.openxmlformats.org/spreadsheetml/2006/main">
  <c r="I14" i="3" l="1"/>
  <c r="B44" i="3"/>
  <c r="K53" i="3"/>
  <c r="M52" i="3"/>
  <c r="L52" i="3"/>
  <c r="K52" i="3"/>
  <c r="C52" i="3"/>
  <c r="B52" i="3"/>
  <c r="R51" i="3"/>
  <c r="M51" i="3"/>
  <c r="L51" i="3"/>
  <c r="K51" i="3"/>
  <c r="I51" i="3"/>
  <c r="C51" i="3"/>
  <c r="B51" i="3"/>
  <c r="L50" i="3"/>
  <c r="K50" i="3"/>
  <c r="C50" i="3"/>
  <c r="B50" i="3"/>
  <c r="P49" i="3"/>
  <c r="K49" i="3"/>
  <c r="G49" i="3"/>
  <c r="B49" i="3"/>
  <c r="L48" i="3"/>
  <c r="K48" i="3"/>
  <c r="C48" i="3"/>
  <c r="B48" i="3"/>
  <c r="R47" i="3"/>
  <c r="M47" i="3"/>
  <c r="L47" i="3"/>
  <c r="P47" i="3" s="1"/>
  <c r="K47" i="3"/>
  <c r="I47" i="3"/>
  <c r="I53" i="3" s="1"/>
  <c r="C47" i="3"/>
  <c r="G47" i="3" s="1"/>
  <c r="H47" i="3" s="1"/>
  <c r="B47" i="3"/>
  <c r="R46" i="3"/>
  <c r="Q46" i="3"/>
  <c r="P46" i="3"/>
  <c r="O46" i="3"/>
  <c r="N46" i="3"/>
  <c r="M46" i="3"/>
  <c r="L46" i="3"/>
  <c r="K45" i="3"/>
  <c r="H69" i="4"/>
  <c r="H67" i="4"/>
  <c r="H65" i="4"/>
  <c r="H63" i="4"/>
  <c r="H61" i="4"/>
  <c r="H59" i="4"/>
  <c r="H57" i="4"/>
  <c r="H55" i="4"/>
  <c r="H49" i="4"/>
  <c r="H47" i="4"/>
  <c r="H45" i="4"/>
  <c r="H43" i="4"/>
  <c r="H41" i="4"/>
  <c r="H39" i="4"/>
  <c r="H37" i="4"/>
  <c r="H35" i="4"/>
  <c r="H29" i="4"/>
  <c r="H27" i="4"/>
  <c r="H25" i="4"/>
  <c r="H23" i="4"/>
  <c r="H21" i="4"/>
  <c r="H19" i="4"/>
  <c r="H17" i="4"/>
  <c r="H15" i="4"/>
  <c r="M40" i="7"/>
  <c r="L40" i="7"/>
  <c r="K40" i="7"/>
  <c r="D40" i="7"/>
  <c r="C40" i="7"/>
  <c r="B40" i="7"/>
  <c r="R39" i="7"/>
  <c r="M39" i="7"/>
  <c r="L39" i="7"/>
  <c r="P39" i="7" s="1"/>
  <c r="O39" i="7" s="1"/>
  <c r="K39" i="7"/>
  <c r="I39" i="7"/>
  <c r="G39" i="7"/>
  <c r="F39" i="7" s="1"/>
  <c r="D39" i="7"/>
  <c r="C39" i="7"/>
  <c r="B39" i="7"/>
  <c r="L38" i="7"/>
  <c r="K38" i="7"/>
  <c r="C38" i="7"/>
  <c r="B38" i="7"/>
  <c r="P37" i="7"/>
  <c r="K37" i="7"/>
  <c r="G37" i="7"/>
  <c r="B37" i="7"/>
  <c r="L36" i="7"/>
  <c r="K36" i="7"/>
  <c r="C36" i="7"/>
  <c r="B36" i="7"/>
  <c r="R35" i="7"/>
  <c r="R41" i="7" s="1"/>
  <c r="M35" i="7"/>
  <c r="L35" i="7"/>
  <c r="L41" i="7" s="1"/>
  <c r="K35" i="7"/>
  <c r="I35" i="7"/>
  <c r="I41" i="7" s="1"/>
  <c r="D35" i="7"/>
  <c r="C35" i="7"/>
  <c r="B35" i="7"/>
  <c r="R34" i="7"/>
  <c r="Q34" i="7"/>
  <c r="P34" i="7"/>
  <c r="O34" i="7"/>
  <c r="N34" i="7"/>
  <c r="M34" i="7"/>
  <c r="L34" i="7"/>
  <c r="I34" i="7"/>
  <c r="H34" i="7"/>
  <c r="G34" i="7"/>
  <c r="F34" i="7"/>
  <c r="E34" i="7"/>
  <c r="D34" i="7"/>
  <c r="C34" i="7"/>
  <c r="K33" i="7"/>
  <c r="B33" i="7"/>
  <c r="K32" i="7"/>
  <c r="B32" i="7"/>
  <c r="M29" i="7"/>
  <c r="L29" i="7"/>
  <c r="K29" i="7"/>
  <c r="D29" i="7"/>
  <c r="C29" i="7"/>
  <c r="B29" i="7"/>
  <c r="R28" i="7"/>
  <c r="M28" i="7"/>
  <c r="L28" i="7"/>
  <c r="P28" i="7" s="1"/>
  <c r="Q28" i="7" s="1"/>
  <c r="K28" i="7"/>
  <c r="I28" i="7"/>
  <c r="D28" i="7"/>
  <c r="C28" i="7"/>
  <c r="G28" i="7" s="1"/>
  <c r="B28" i="7"/>
  <c r="L27" i="7"/>
  <c r="K27" i="7"/>
  <c r="C27" i="7"/>
  <c r="B27" i="7"/>
  <c r="P26" i="7"/>
  <c r="K26" i="7"/>
  <c r="G26" i="7"/>
  <c r="B26" i="7"/>
  <c r="L25" i="7"/>
  <c r="K25" i="7"/>
  <c r="C25" i="7"/>
  <c r="B25" i="7"/>
  <c r="R24" i="7"/>
  <c r="R30" i="7" s="1"/>
  <c r="M24" i="7"/>
  <c r="L24" i="7"/>
  <c r="P24" i="7" s="1"/>
  <c r="K24" i="7"/>
  <c r="I24" i="7"/>
  <c r="I30" i="7" s="1"/>
  <c r="D24" i="7"/>
  <c r="C24" i="7"/>
  <c r="C30" i="7" s="1"/>
  <c r="B24" i="7"/>
  <c r="R23" i="7"/>
  <c r="Q23" i="7"/>
  <c r="P23" i="7"/>
  <c r="O23" i="7"/>
  <c r="N23" i="7"/>
  <c r="M23" i="7"/>
  <c r="L23" i="7"/>
  <c r="I23" i="7"/>
  <c r="H23" i="7"/>
  <c r="G23" i="7"/>
  <c r="F23" i="7"/>
  <c r="E23" i="7"/>
  <c r="D23" i="7"/>
  <c r="C23" i="7"/>
  <c r="K22" i="7"/>
  <c r="B22" i="7"/>
  <c r="K21" i="7"/>
  <c r="B21" i="7"/>
  <c r="K19" i="7"/>
  <c r="M18" i="7"/>
  <c r="L18" i="7"/>
  <c r="K18" i="7"/>
  <c r="C18" i="7"/>
  <c r="B18" i="7"/>
  <c r="R17" i="7"/>
  <c r="M17" i="7"/>
  <c r="L17" i="7"/>
  <c r="P17" i="7" s="1"/>
  <c r="K17" i="7"/>
  <c r="I17" i="7"/>
  <c r="C17" i="7"/>
  <c r="G17" i="7" s="1"/>
  <c r="F17" i="7" s="1"/>
  <c r="B17" i="7"/>
  <c r="L16" i="7"/>
  <c r="K16" i="7"/>
  <c r="C16" i="7"/>
  <c r="B16" i="7"/>
  <c r="P15" i="7"/>
  <c r="K15" i="7"/>
  <c r="G15" i="7"/>
  <c r="B15" i="7"/>
  <c r="L14" i="7"/>
  <c r="K14" i="7"/>
  <c r="C14" i="7"/>
  <c r="B14" i="7"/>
  <c r="R13" i="7"/>
  <c r="R19" i="7" s="1"/>
  <c r="M13" i="7"/>
  <c r="L13" i="7"/>
  <c r="K13" i="7"/>
  <c r="I13" i="7"/>
  <c r="C13" i="7"/>
  <c r="B13" i="7"/>
  <c r="R12" i="7"/>
  <c r="Q12" i="7"/>
  <c r="P12" i="7"/>
  <c r="O12" i="7"/>
  <c r="N12" i="7"/>
  <c r="M12" i="7"/>
  <c r="L12" i="7"/>
  <c r="K11" i="7"/>
  <c r="K10" i="7"/>
  <c r="B10" i="7"/>
  <c r="A6" i="7"/>
  <c r="F7" i="7" s="1"/>
  <c r="A5" i="7"/>
  <c r="F5" i="7" s="1"/>
  <c r="A3" i="7"/>
  <c r="F3" i="7" s="1"/>
  <c r="B1" i="7"/>
  <c r="G29" i="7" l="1"/>
  <c r="P18" i="7"/>
  <c r="P40" i="7"/>
  <c r="G18" i="7"/>
  <c r="P29" i="7"/>
  <c r="P30" i="7" s="1"/>
  <c r="G40" i="7"/>
  <c r="G27" i="7"/>
  <c r="G16" i="7"/>
  <c r="P38" i="7"/>
  <c r="G38" i="7"/>
  <c r="P27" i="7"/>
  <c r="P16" i="7"/>
  <c r="P14" i="7"/>
  <c r="G25" i="7"/>
  <c r="P36" i="7"/>
  <c r="G14" i="7"/>
  <c r="G36" i="7"/>
  <c r="P25" i="7"/>
  <c r="C19" i="7"/>
  <c r="H51" i="3"/>
  <c r="G51" i="3"/>
  <c r="P51" i="3"/>
  <c r="O51" i="3" s="1"/>
  <c r="L19" i="7"/>
  <c r="C41" i="7"/>
  <c r="R53" i="3"/>
  <c r="L53" i="3"/>
  <c r="C53" i="3"/>
  <c r="F51" i="3"/>
  <c r="F47" i="3"/>
  <c r="I19" i="7"/>
  <c r="O17" i="7"/>
  <c r="Q17" i="7"/>
  <c r="O28" i="7"/>
  <c r="P13" i="7"/>
  <c r="P19" i="7" s="1"/>
  <c r="G35" i="7"/>
  <c r="G41" i="7" s="1"/>
  <c r="G13" i="7"/>
  <c r="Q24" i="7"/>
  <c r="O24" i="7"/>
  <c r="H28" i="7"/>
  <c r="F28" i="7"/>
  <c r="Q39" i="7"/>
  <c r="H17" i="7"/>
  <c r="L30" i="7"/>
  <c r="P35" i="7"/>
  <c r="H39" i="7"/>
  <c r="G24" i="7"/>
  <c r="B52" i="4"/>
  <c r="B32" i="4"/>
  <c r="B12" i="4"/>
  <c r="K33" i="3"/>
  <c r="B33" i="3"/>
  <c r="K22" i="3"/>
  <c r="B22" i="3"/>
  <c r="K11" i="3"/>
  <c r="B11" i="3"/>
  <c r="K36" i="2"/>
  <c r="B36" i="2"/>
  <c r="K24" i="2"/>
  <c r="B24" i="2"/>
  <c r="B25" i="2"/>
  <c r="C26" i="2"/>
  <c r="D26" i="2"/>
  <c r="E26" i="2"/>
  <c r="F26" i="2"/>
  <c r="G26" i="2"/>
  <c r="H26" i="2"/>
  <c r="I26" i="2"/>
  <c r="B27" i="2"/>
  <c r="C27" i="2"/>
  <c r="G27" i="2" s="1"/>
  <c r="D27" i="2"/>
  <c r="I27" i="2"/>
  <c r="B28" i="2"/>
  <c r="C28" i="2"/>
  <c r="B29" i="2"/>
  <c r="C29" i="2"/>
  <c r="B30" i="2"/>
  <c r="G30" i="2"/>
  <c r="B31" i="2"/>
  <c r="C31" i="2"/>
  <c r="K12" i="2"/>
  <c r="B12" i="2"/>
  <c r="B1" i="4"/>
  <c r="B1" i="3"/>
  <c r="B1" i="2"/>
  <c r="C69" i="4"/>
  <c r="F69" i="4"/>
  <c r="G69" i="4" s="1"/>
  <c r="C67" i="4"/>
  <c r="F67" i="4" s="1"/>
  <c r="G67" i="4" s="1"/>
  <c r="C65" i="4"/>
  <c r="F65" i="4" s="1"/>
  <c r="C63" i="4"/>
  <c r="F64" i="4" s="1"/>
  <c r="C61" i="4"/>
  <c r="F62" i="4" s="1"/>
  <c r="C59" i="4"/>
  <c r="F59" i="4"/>
  <c r="G59" i="4" s="1"/>
  <c r="C57" i="4"/>
  <c r="F58" i="4"/>
  <c r="C55" i="4"/>
  <c r="F56" i="4"/>
  <c r="C49" i="4"/>
  <c r="F49" i="4" s="1"/>
  <c r="G49" i="4" s="1"/>
  <c r="C47" i="4"/>
  <c r="F48" i="4" s="1"/>
  <c r="C45" i="4"/>
  <c r="F46" i="4" s="1"/>
  <c r="F43" i="4"/>
  <c r="G43" i="4" s="1"/>
  <c r="C43" i="4"/>
  <c r="F44" i="4"/>
  <c r="C41" i="4"/>
  <c r="F41" i="4"/>
  <c r="G41" i="4" s="1"/>
  <c r="C39" i="4"/>
  <c r="F39" i="4" s="1"/>
  <c r="G39" i="4" s="1"/>
  <c r="C37" i="4"/>
  <c r="F38" i="4" s="1"/>
  <c r="C35" i="4"/>
  <c r="F36" i="4" s="1"/>
  <c r="C29" i="4"/>
  <c r="F29" i="4" s="1"/>
  <c r="G29" i="4" s="1"/>
  <c r="C27" i="4"/>
  <c r="F28" i="4" s="1"/>
  <c r="C25" i="4"/>
  <c r="F26" i="4" s="1"/>
  <c r="C23" i="4"/>
  <c r="F23" i="4"/>
  <c r="G23" i="4" s="1"/>
  <c r="C21" i="4"/>
  <c r="F22" i="4"/>
  <c r="C19" i="4"/>
  <c r="G20" i="4" s="1"/>
  <c r="F20" i="4"/>
  <c r="C17" i="4"/>
  <c r="F18" i="4" s="1"/>
  <c r="G18" i="4"/>
  <c r="C15" i="4"/>
  <c r="F16" i="4" s="1"/>
  <c r="M41" i="3"/>
  <c r="L41" i="3"/>
  <c r="K41" i="3"/>
  <c r="D41" i="3"/>
  <c r="C41" i="3"/>
  <c r="B41" i="3"/>
  <c r="R40" i="3"/>
  <c r="M40" i="3"/>
  <c r="L40" i="3"/>
  <c r="P40" i="3" s="1"/>
  <c r="K40" i="3"/>
  <c r="I40" i="3"/>
  <c r="D40" i="3"/>
  <c r="C40" i="3"/>
  <c r="G40" i="3" s="1"/>
  <c r="B40" i="3"/>
  <c r="L39" i="3"/>
  <c r="K39" i="3"/>
  <c r="C39" i="3"/>
  <c r="B39" i="3"/>
  <c r="P38" i="3"/>
  <c r="K38" i="3"/>
  <c r="G38" i="3"/>
  <c r="B38" i="3"/>
  <c r="L37" i="3"/>
  <c r="K37" i="3"/>
  <c r="C37" i="3"/>
  <c r="B37" i="3"/>
  <c r="R36" i="3"/>
  <c r="R42" i="3" s="1"/>
  <c r="M36" i="3"/>
  <c r="L36" i="3"/>
  <c r="P36" i="3" s="1"/>
  <c r="K36" i="3"/>
  <c r="I36" i="3"/>
  <c r="D36" i="3"/>
  <c r="C36" i="3"/>
  <c r="B36" i="3"/>
  <c r="R35" i="3"/>
  <c r="Q35" i="3"/>
  <c r="P35" i="3"/>
  <c r="O35" i="3"/>
  <c r="N35" i="3"/>
  <c r="M35" i="3"/>
  <c r="L35" i="3"/>
  <c r="I35" i="3"/>
  <c r="H35" i="3"/>
  <c r="G35" i="3"/>
  <c r="F35" i="3"/>
  <c r="E35" i="3"/>
  <c r="D35" i="3"/>
  <c r="C35" i="3"/>
  <c r="K34" i="3"/>
  <c r="B34" i="3"/>
  <c r="M30" i="3"/>
  <c r="L30" i="3"/>
  <c r="K30" i="3"/>
  <c r="D30" i="3"/>
  <c r="C30" i="3"/>
  <c r="B30" i="3"/>
  <c r="R29" i="3"/>
  <c r="M29" i="3"/>
  <c r="L29" i="3"/>
  <c r="K29" i="3"/>
  <c r="I29" i="3"/>
  <c r="D29" i="3"/>
  <c r="C29" i="3"/>
  <c r="G29" i="3" s="1"/>
  <c r="F29" i="3" s="1"/>
  <c r="B29" i="3"/>
  <c r="L28" i="3"/>
  <c r="K28" i="3"/>
  <c r="C28" i="3"/>
  <c r="B28" i="3"/>
  <c r="P27" i="3"/>
  <c r="K27" i="3"/>
  <c r="G27" i="3"/>
  <c r="B27" i="3"/>
  <c r="L26" i="3"/>
  <c r="K26" i="3"/>
  <c r="C26" i="3"/>
  <c r="B26" i="3"/>
  <c r="R25" i="3"/>
  <c r="M25" i="3"/>
  <c r="L25" i="3"/>
  <c r="P25" i="3" s="1"/>
  <c r="O25" i="3" s="1"/>
  <c r="K25" i="3"/>
  <c r="I25" i="3"/>
  <c r="I31" i="3" s="1"/>
  <c r="D25" i="3"/>
  <c r="C25" i="3"/>
  <c r="B25" i="3"/>
  <c r="R24" i="3"/>
  <c r="Q24" i="3"/>
  <c r="P24" i="3"/>
  <c r="O24" i="3"/>
  <c r="N24" i="3"/>
  <c r="M24" i="3"/>
  <c r="L24" i="3"/>
  <c r="I24" i="3"/>
  <c r="H24" i="3"/>
  <c r="G24" i="3"/>
  <c r="F24" i="3"/>
  <c r="E24" i="3"/>
  <c r="D24" i="3"/>
  <c r="C24" i="3"/>
  <c r="K23" i="3"/>
  <c r="B23" i="3"/>
  <c r="K20" i="3"/>
  <c r="M19" i="3"/>
  <c r="L19" i="3"/>
  <c r="K19" i="3"/>
  <c r="C19" i="3"/>
  <c r="B19" i="3"/>
  <c r="R18" i="3"/>
  <c r="M18" i="3"/>
  <c r="L18" i="3"/>
  <c r="P18" i="3" s="1"/>
  <c r="K18" i="3"/>
  <c r="I18" i="3"/>
  <c r="C18" i="3"/>
  <c r="B18" i="3"/>
  <c r="L17" i="3"/>
  <c r="K17" i="3"/>
  <c r="C17" i="3"/>
  <c r="B17" i="3"/>
  <c r="P16" i="3"/>
  <c r="K16" i="3"/>
  <c r="G16" i="3"/>
  <c r="B16" i="3"/>
  <c r="L15" i="3"/>
  <c r="K15" i="3"/>
  <c r="C15" i="3"/>
  <c r="B15" i="3"/>
  <c r="R14" i="3"/>
  <c r="R20" i="3" s="1"/>
  <c r="M14" i="3"/>
  <c r="L14" i="3"/>
  <c r="P14" i="3" s="1"/>
  <c r="K14" i="3"/>
  <c r="C14" i="3"/>
  <c r="G14" i="3" s="1"/>
  <c r="F14" i="3" s="1"/>
  <c r="B14" i="3"/>
  <c r="R13" i="3"/>
  <c r="Q13" i="3"/>
  <c r="P13" i="3"/>
  <c r="O13" i="3"/>
  <c r="N13" i="3"/>
  <c r="M13" i="3"/>
  <c r="L13" i="3"/>
  <c r="K12" i="3"/>
  <c r="A6" i="3"/>
  <c r="F7" i="3" s="1"/>
  <c r="A5" i="3"/>
  <c r="F5" i="3" s="1"/>
  <c r="A3" i="3"/>
  <c r="F3" i="3" s="1"/>
  <c r="M45" i="2"/>
  <c r="L45" i="2"/>
  <c r="K45" i="2"/>
  <c r="D45" i="2"/>
  <c r="C45" i="2"/>
  <c r="B45" i="2"/>
  <c r="R44" i="2"/>
  <c r="M44" i="2"/>
  <c r="L44" i="2"/>
  <c r="P44" i="2" s="1"/>
  <c r="K44" i="2"/>
  <c r="I44" i="2"/>
  <c r="D44" i="2"/>
  <c r="C44" i="2"/>
  <c r="G44" i="2" s="1"/>
  <c r="B44" i="2"/>
  <c r="L43" i="2"/>
  <c r="K43" i="2"/>
  <c r="C43" i="2"/>
  <c r="B43" i="2"/>
  <c r="P42" i="2"/>
  <c r="K42" i="2"/>
  <c r="G42" i="2"/>
  <c r="B42" i="2"/>
  <c r="L41" i="2"/>
  <c r="K41" i="2"/>
  <c r="C41" i="2"/>
  <c r="C46" i="2" s="1"/>
  <c r="B41" i="2"/>
  <c r="L40" i="2"/>
  <c r="L46" i="2"/>
  <c r="K40" i="2"/>
  <c r="C40" i="2"/>
  <c r="B40" i="2"/>
  <c r="R39" i="2"/>
  <c r="P39" i="2"/>
  <c r="O39" i="2" s="1"/>
  <c r="M39" i="2"/>
  <c r="L39" i="2"/>
  <c r="K39" i="2"/>
  <c r="I39" i="2"/>
  <c r="I46" i="2" s="1"/>
  <c r="D39" i="2"/>
  <c r="C39" i="2"/>
  <c r="G39" i="2" s="1"/>
  <c r="B39" i="2"/>
  <c r="R38" i="2"/>
  <c r="Q38" i="2"/>
  <c r="P38" i="2"/>
  <c r="O38" i="2"/>
  <c r="N38" i="2"/>
  <c r="M38" i="2"/>
  <c r="L38" i="2"/>
  <c r="I38" i="2"/>
  <c r="H38" i="2"/>
  <c r="G38" i="2"/>
  <c r="F38" i="2"/>
  <c r="E38" i="2"/>
  <c r="D38" i="2"/>
  <c r="C38" i="2"/>
  <c r="K37" i="2"/>
  <c r="B37" i="2"/>
  <c r="M33" i="2"/>
  <c r="L33" i="2"/>
  <c r="K33" i="2"/>
  <c r="D33" i="2"/>
  <c r="C33" i="2"/>
  <c r="B33" i="2"/>
  <c r="R32" i="2"/>
  <c r="R34" i="2" s="1"/>
  <c r="M32" i="2"/>
  <c r="L32" i="2"/>
  <c r="P32" i="2" s="1"/>
  <c r="K32" i="2"/>
  <c r="I32" i="2"/>
  <c r="I34" i="2" s="1"/>
  <c r="D32" i="2"/>
  <c r="C32" i="2"/>
  <c r="G32" i="2" s="1"/>
  <c r="B32" i="2"/>
  <c r="L31" i="2"/>
  <c r="K31" i="2"/>
  <c r="P30" i="2"/>
  <c r="K30" i="2"/>
  <c r="L29" i="2"/>
  <c r="K29" i="2"/>
  <c r="L28" i="2"/>
  <c r="K28" i="2"/>
  <c r="R27" i="2"/>
  <c r="M27" i="2"/>
  <c r="L27" i="2"/>
  <c r="P27" i="2" s="1"/>
  <c r="O27" i="2" s="1"/>
  <c r="K27" i="2"/>
  <c r="R26" i="2"/>
  <c r="Q26" i="2"/>
  <c r="P26" i="2"/>
  <c r="O26" i="2"/>
  <c r="N26" i="2"/>
  <c r="M26" i="2"/>
  <c r="L26" i="2"/>
  <c r="K25" i="2"/>
  <c r="K22" i="2"/>
  <c r="M21" i="2"/>
  <c r="L21" i="2"/>
  <c r="K21" i="2"/>
  <c r="C21" i="2"/>
  <c r="B21" i="2"/>
  <c r="R20" i="2"/>
  <c r="M20" i="2"/>
  <c r="L20" i="2"/>
  <c r="P20" i="2" s="1"/>
  <c r="K20" i="2"/>
  <c r="I20" i="2"/>
  <c r="C20" i="2"/>
  <c r="G20" i="2" s="1"/>
  <c r="B20" i="2"/>
  <c r="L19" i="2"/>
  <c r="K19" i="2"/>
  <c r="C19" i="2"/>
  <c r="B19" i="2"/>
  <c r="P18" i="2"/>
  <c r="K18" i="2"/>
  <c r="G18" i="2"/>
  <c r="B18" i="2"/>
  <c r="L17" i="2"/>
  <c r="K17" i="2"/>
  <c r="C17" i="2"/>
  <c r="B17" i="2"/>
  <c r="L16" i="2"/>
  <c r="K16" i="2"/>
  <c r="C16" i="2"/>
  <c r="B16" i="2"/>
  <c r="R15" i="2"/>
  <c r="R22" i="2"/>
  <c r="M15" i="2"/>
  <c r="L15" i="2"/>
  <c r="L22" i="2" s="1"/>
  <c r="K15" i="2"/>
  <c r="I15" i="2"/>
  <c r="I22" i="2" s="1"/>
  <c r="C15" i="2"/>
  <c r="G15" i="2"/>
  <c r="F15" i="2" s="1"/>
  <c r="B15" i="2"/>
  <c r="R14" i="2"/>
  <c r="Q14" i="2"/>
  <c r="P14" i="2"/>
  <c r="O14" i="2"/>
  <c r="N14" i="2"/>
  <c r="M14" i="2"/>
  <c r="L14" i="2"/>
  <c r="K13" i="2"/>
  <c r="A8" i="2"/>
  <c r="F9" i="2" s="1"/>
  <c r="A7" i="2"/>
  <c r="F7" i="2"/>
  <c r="G19" i="2" s="1"/>
  <c r="A5" i="2"/>
  <c r="F5" i="2" s="1"/>
  <c r="G28" i="4"/>
  <c r="G46" i="4"/>
  <c r="G56" i="4"/>
  <c r="G64" i="4"/>
  <c r="F24" i="4"/>
  <c r="F27" i="4"/>
  <c r="G27" i="4" s="1"/>
  <c r="F37" i="4"/>
  <c r="G37" i="4"/>
  <c r="F42" i="4"/>
  <c r="F50" i="4"/>
  <c r="F55" i="4"/>
  <c r="F60" i="4"/>
  <c r="F68" i="4"/>
  <c r="G24" i="4"/>
  <c r="G42" i="4"/>
  <c r="G60" i="4"/>
  <c r="G68" i="4"/>
  <c r="G50" i="4"/>
  <c r="P15" i="2"/>
  <c r="F21" i="4"/>
  <c r="G21" i="4"/>
  <c r="F25" i="4"/>
  <c r="B21" i="6" s="1"/>
  <c r="G40" i="4"/>
  <c r="G44" i="4"/>
  <c r="F57" i="4"/>
  <c r="G57" i="4"/>
  <c r="F61" i="4"/>
  <c r="G61" i="4" s="1"/>
  <c r="G70" i="4"/>
  <c r="F70" i="4"/>
  <c r="P43" i="2"/>
  <c r="G22" i="4"/>
  <c r="G26" i="4"/>
  <c r="G58" i="4"/>
  <c r="G62" i="4"/>
  <c r="O15" i="2"/>
  <c r="I42" i="3" l="1"/>
  <c r="Q44" i="2"/>
  <c r="O44" i="2"/>
  <c r="O32" i="2"/>
  <c r="Q32" i="2"/>
  <c r="F44" i="2"/>
  <c r="H44" i="2"/>
  <c r="F20" i="2"/>
  <c r="H20" i="2"/>
  <c r="P41" i="2"/>
  <c r="G29" i="2"/>
  <c r="G17" i="2"/>
  <c r="C20" i="3"/>
  <c r="L34" i="2"/>
  <c r="G18" i="3"/>
  <c r="F18" i="3" s="1"/>
  <c r="G19" i="7"/>
  <c r="Q51" i="3"/>
  <c r="H29" i="3"/>
  <c r="O13" i="7"/>
  <c r="F45" i="4"/>
  <c r="G55" i="4"/>
  <c r="B30" i="6"/>
  <c r="F19" i="4"/>
  <c r="G19" i="4" s="1"/>
  <c r="C22" i="2"/>
  <c r="R46" i="2"/>
  <c r="F17" i="4"/>
  <c r="G17" i="4" s="1"/>
  <c r="P29" i="3"/>
  <c r="O29" i="3" s="1"/>
  <c r="F66" i="4"/>
  <c r="G66" i="4"/>
  <c r="G30" i="4"/>
  <c r="F35" i="4"/>
  <c r="G36" i="4"/>
  <c r="G25" i="4"/>
  <c r="G65" i="4"/>
  <c r="B36" i="6"/>
  <c r="G36" i="3"/>
  <c r="F36" i="3" s="1"/>
  <c r="C31" i="3"/>
  <c r="G25" i="3"/>
  <c r="H25" i="3" s="1"/>
  <c r="P26" i="3"/>
  <c r="P48" i="3"/>
  <c r="G48" i="3"/>
  <c r="G37" i="3"/>
  <c r="P50" i="3"/>
  <c r="G50" i="3"/>
  <c r="R31" i="3"/>
  <c r="P52" i="3"/>
  <c r="G52" i="3"/>
  <c r="Q47" i="3"/>
  <c r="O47" i="3"/>
  <c r="Q13" i="7"/>
  <c r="F35" i="7"/>
  <c r="H35" i="7"/>
  <c r="H13" i="7"/>
  <c r="F13" i="7"/>
  <c r="G30" i="7"/>
  <c r="H24" i="7"/>
  <c r="F24" i="7"/>
  <c r="P41" i="7"/>
  <c r="Q35" i="7"/>
  <c r="O35" i="7"/>
  <c r="L31" i="3"/>
  <c r="C42" i="3"/>
  <c r="L20" i="3"/>
  <c r="P39" i="3"/>
  <c r="P28" i="3"/>
  <c r="G17" i="3"/>
  <c r="G39" i="3"/>
  <c r="G28" i="3"/>
  <c r="O18" i="3"/>
  <c r="Q18" i="3"/>
  <c r="H40" i="3"/>
  <c r="D12" i="6"/>
  <c r="D10" i="6"/>
  <c r="D7" i="6"/>
  <c r="P15" i="3"/>
  <c r="D11" i="6"/>
  <c r="D8" i="6"/>
  <c r="G15" i="3"/>
  <c r="G20" i="3"/>
  <c r="D4" i="6"/>
  <c r="G26" i="3"/>
  <c r="I20" i="3"/>
  <c r="O36" i="3"/>
  <c r="Q36" i="3"/>
  <c r="P22" i="2"/>
  <c r="G21" i="2"/>
  <c r="G45" i="2"/>
  <c r="P33" i="2"/>
  <c r="G33" i="2"/>
  <c r="P21" i="2"/>
  <c r="P45" i="2"/>
  <c r="Q14" i="3"/>
  <c r="O14" i="3"/>
  <c r="G41" i="3"/>
  <c r="G30" i="3"/>
  <c r="G19" i="3"/>
  <c r="P41" i="3"/>
  <c r="P19" i="3"/>
  <c r="P30" i="3"/>
  <c r="Q40" i="3"/>
  <c r="O40" i="3"/>
  <c r="F27" i="2"/>
  <c r="H27" i="2"/>
  <c r="Q20" i="2"/>
  <c r="O20" i="2"/>
  <c r="H32" i="2"/>
  <c r="F32" i="2"/>
  <c r="F39" i="2"/>
  <c r="H39" i="2"/>
  <c r="P46" i="2"/>
  <c r="Q15" i="2"/>
  <c r="Q25" i="3"/>
  <c r="C34" i="2"/>
  <c r="F30" i="4"/>
  <c r="F40" i="4"/>
  <c r="P17" i="2"/>
  <c r="P37" i="3"/>
  <c r="P17" i="3"/>
  <c r="G41" i="2"/>
  <c r="G46" i="2" s="1"/>
  <c r="Q39" i="2"/>
  <c r="F63" i="4"/>
  <c r="F47" i="4"/>
  <c r="G47" i="4" s="1"/>
  <c r="L42" i="3"/>
  <c r="Q27" i="2"/>
  <c r="H15" i="2"/>
  <c r="G22" i="2"/>
  <c r="P19" i="2"/>
  <c r="G31" i="2"/>
  <c r="G34" i="2" s="1"/>
  <c r="P31" i="2"/>
  <c r="P29" i="2"/>
  <c r="P34" i="2" s="1"/>
  <c r="G48" i="4"/>
  <c r="G43" i="2"/>
  <c r="G16" i="4"/>
  <c r="G38" i="4"/>
  <c r="F15" i="4"/>
  <c r="B24" i="6" l="1"/>
  <c r="G35" i="4"/>
  <c r="H18" i="3"/>
  <c r="B27" i="6"/>
  <c r="G45" i="4"/>
  <c r="Q29" i="3"/>
  <c r="G63" i="4"/>
  <c r="B33" i="6"/>
  <c r="G15" i="4"/>
  <c r="B18" i="6"/>
  <c r="H36" i="3"/>
  <c r="P31" i="3"/>
  <c r="P53" i="3"/>
  <c r="P20" i="3"/>
  <c r="G53" i="3"/>
  <c r="P42" i="3"/>
  <c r="G31" i="3"/>
  <c r="F25" i="3"/>
  <c r="H14" i="3"/>
  <c r="F40" i="3"/>
  <c r="G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Hgribnau</author>
    <author>Gribnau</author>
    <author>Anneke</author>
    <author>Henk vd Munnik</author>
  </authors>
  <commentList>
    <comment ref="D2" authorId="0" shapeId="0" xr:uid="{00000000-0006-0000-0100-000001000000}">
      <text>
        <r>
          <rPr>
            <b/>
            <sz val="9"/>
            <color indexed="81"/>
            <rFont val="Tahoma"/>
            <family val="2"/>
          </rPr>
          <t>lengte in meters
volgens reglement</t>
        </r>
      </text>
    </comment>
    <comment ref="F2" authorId="0" shapeId="0" xr:uid="{00000000-0006-0000-0100-000002000000}">
      <text>
        <r>
          <rPr>
            <b/>
            <sz val="9"/>
            <color indexed="81"/>
            <rFont val="Tahoma"/>
            <family val="2"/>
          </rPr>
          <t>aantal verplichte doorgangen</t>
        </r>
      </text>
    </comment>
    <comment ref="D3" authorId="0" shapeId="0" xr:uid="{00000000-0006-0000-0100-000003000000}">
      <text>
        <r>
          <rPr>
            <b/>
            <sz val="9"/>
            <color indexed="81"/>
            <rFont val="Tahoma"/>
            <family val="2"/>
          </rPr>
          <t>lengte in meters
volgens reglement</t>
        </r>
      </text>
    </comment>
    <comment ref="F3" authorId="0" shapeId="0" xr:uid="{00000000-0006-0000-0100-000004000000}">
      <text>
        <r>
          <rPr>
            <b/>
            <sz val="9"/>
            <color indexed="81"/>
            <rFont val="Tahoma"/>
            <family val="2"/>
          </rPr>
          <t>TA geeft snelheid in km/h op. De tijd bevat ook de NZ's.</t>
        </r>
      </text>
    </comment>
    <comment ref="D4" authorId="0" shapeId="0" xr:uid="{00000000-0006-0000-0100-000005000000}">
      <text>
        <r>
          <rPr>
            <b/>
            <sz val="9"/>
            <color indexed="81"/>
            <rFont val="Tahoma"/>
            <family val="2"/>
          </rPr>
          <t>lengte in meters
volgens reglement</t>
        </r>
      </text>
    </comment>
    <comment ref="F4" authorId="0" shapeId="0" xr:uid="{00000000-0006-0000-0100-000006000000}">
      <text>
        <r>
          <rPr>
            <b/>
            <sz val="9"/>
            <color indexed="81"/>
            <rFont val="Tahoma"/>
            <family val="2"/>
          </rPr>
          <t>TA geeft snelheid in km/h op. De tijd bevat ook de NZ's.</t>
        </r>
      </text>
    </comment>
    <comment ref="D5" authorId="1" shapeId="0" xr:uid="{00000000-0006-0000-0100-000007000000}">
      <text>
        <r>
          <rPr>
            <b/>
            <sz val="9"/>
            <color indexed="81"/>
            <rFont val="Tahoma"/>
            <family val="2"/>
          </rPr>
          <t xml:space="preserve">lengte in meters
</t>
        </r>
      </text>
    </comment>
    <comment ref="F5" authorId="0" shapeId="0" xr:uid="{00000000-0006-0000-0100-000008000000}">
      <text>
        <r>
          <rPr>
            <b/>
            <sz val="9"/>
            <color indexed="81"/>
            <rFont val="Tahoma"/>
            <charset val="1"/>
          </rPr>
          <t xml:space="preserve">let op hier staat de formule =A5
</t>
        </r>
      </text>
    </comment>
    <comment ref="D6" authorId="0" shapeId="0" xr:uid="{00000000-0006-0000-0100-000009000000}">
      <text>
        <r>
          <rPr>
            <b/>
            <sz val="9"/>
            <color indexed="81"/>
            <rFont val="Tahoma"/>
            <family val="2"/>
          </rPr>
          <t>lengte in meters
volgens reglement</t>
        </r>
      </text>
    </comment>
    <comment ref="F6" authorId="0" shapeId="0" xr:uid="{00000000-0006-0000-0100-00000A000000}">
      <text>
        <r>
          <rPr>
            <b/>
            <sz val="9"/>
            <color indexed="81"/>
            <rFont val="Tahoma"/>
            <family val="2"/>
          </rPr>
          <t>Verplichte rust 10 min</t>
        </r>
      </text>
    </comment>
    <comment ref="D7" authorId="1" shapeId="0" xr:uid="{00000000-0006-0000-0100-00000B000000}">
      <text>
        <r>
          <rPr>
            <b/>
            <sz val="9"/>
            <color indexed="81"/>
            <rFont val="Tahoma"/>
            <family val="2"/>
          </rPr>
          <t xml:space="preserve">lengte in meters
</t>
        </r>
      </text>
    </comment>
    <comment ref="F7" authorId="0" shapeId="0" xr:uid="{00000000-0006-0000-0100-00000C000000}">
      <text>
        <r>
          <rPr>
            <b/>
            <sz val="9"/>
            <color indexed="81"/>
            <rFont val="Tahoma"/>
            <charset val="1"/>
          </rPr>
          <t xml:space="preserve">let op hier staat de formule =A7
</t>
        </r>
      </text>
    </comment>
    <comment ref="D8" authorId="0" shapeId="0" xr:uid="{00000000-0006-0000-0100-00000D000000}">
      <text>
        <r>
          <rPr>
            <b/>
            <sz val="9"/>
            <color indexed="81"/>
            <rFont val="Tahoma"/>
            <family val="2"/>
          </rPr>
          <t>lengte in meters
volgens reglement</t>
        </r>
      </text>
    </comment>
    <comment ref="F8" authorId="0" shapeId="0" xr:uid="{00000000-0006-0000-0100-00000E000000}">
      <text>
        <r>
          <rPr>
            <b/>
            <sz val="9"/>
            <color indexed="81"/>
            <rFont val="Tahoma"/>
            <family val="2"/>
          </rPr>
          <t>aantal Verplichte doorgangen</t>
        </r>
        <r>
          <rPr>
            <sz val="9"/>
            <color indexed="81"/>
            <rFont val="Tahoma"/>
            <family val="2"/>
          </rPr>
          <t xml:space="preserve">
</t>
        </r>
      </text>
    </comment>
    <comment ref="D9" authorId="0" shapeId="0" xr:uid="{00000000-0006-0000-0100-00000F000000}">
      <text>
        <r>
          <rPr>
            <b/>
            <sz val="9"/>
            <color indexed="81"/>
            <rFont val="Tahoma"/>
            <family val="2"/>
          </rPr>
          <t>lengte in meters
volgens reglement</t>
        </r>
      </text>
    </comment>
    <comment ref="F9" authorId="0" shapeId="0" xr:uid="{00000000-0006-0000-0100-000010000000}">
      <text>
        <r>
          <rPr>
            <b/>
            <sz val="9"/>
            <color indexed="81"/>
            <rFont val="Tahoma"/>
            <family val="2"/>
          </rPr>
          <t>Tijd wordt berekent 
conform lengte
formule =A7</t>
        </r>
        <r>
          <rPr>
            <sz val="9"/>
            <color indexed="81"/>
            <rFont val="Tahoma"/>
            <family val="2"/>
          </rPr>
          <t xml:space="preserve">
</t>
        </r>
      </text>
    </comment>
    <comment ref="E15" authorId="0" shapeId="0" xr:uid="{00000000-0006-0000-0100-000011000000}">
      <text>
        <r>
          <rPr>
            <b/>
            <sz val="9"/>
            <color indexed="81"/>
            <rFont val="Tahoma"/>
            <family val="2"/>
          </rPr>
          <t>snelheid volgens reglement (zie hieronder)</t>
        </r>
      </text>
    </comment>
    <comment ref="N15" authorId="0" shapeId="0" xr:uid="{00000000-0006-0000-0100-000012000000}">
      <text>
        <r>
          <rPr>
            <b/>
            <sz val="9"/>
            <color indexed="81"/>
            <rFont val="Tahoma"/>
            <family val="2"/>
          </rPr>
          <t>snelheid volgens reglement  (zie hieronder)</t>
        </r>
      </text>
    </comment>
    <comment ref="C20" authorId="2" shapeId="0" xr:uid="{00000000-0006-0000-0100-000013000000}">
      <text>
        <r>
          <rPr>
            <b/>
            <sz val="9"/>
            <color indexed="81"/>
            <rFont val="Tahoma"/>
            <charset val="1"/>
          </rPr>
          <t>Als het B-traject korter wordt bij 5 hindernissen dan kan dit alleen voor de klasse L worden aangepast</t>
        </r>
        <r>
          <rPr>
            <sz val="9"/>
            <color indexed="81"/>
            <rFont val="Tahoma"/>
            <charset val="1"/>
          </rPr>
          <t xml:space="preserve">
</t>
        </r>
      </text>
    </comment>
    <comment ref="E20" authorId="0" shapeId="0" xr:uid="{00000000-0006-0000-0100-000014000000}">
      <text>
        <r>
          <rPr>
            <b/>
            <sz val="9"/>
            <color indexed="81"/>
            <rFont val="Tahoma"/>
            <family val="2"/>
          </rPr>
          <t>snelheid volgens reglement  (zie hieronder)</t>
        </r>
        <r>
          <rPr>
            <sz val="9"/>
            <color indexed="81"/>
            <rFont val="Tahoma"/>
            <family val="2"/>
          </rPr>
          <t xml:space="preserve">
</t>
        </r>
      </text>
    </comment>
    <comment ref="L20" authorId="2" shapeId="0" xr:uid="{00000000-0006-0000-0100-000015000000}">
      <text>
        <r>
          <rPr>
            <b/>
            <sz val="9"/>
            <color indexed="81"/>
            <rFont val="Tahoma"/>
            <charset val="1"/>
          </rPr>
          <t>Als het B-traject korter wordt bij 5 hindernissen dan kan dit alleen voor de klasse L worden aangepast</t>
        </r>
      </text>
    </comment>
    <comment ref="N20" authorId="0" shapeId="0" xr:uid="{00000000-0006-0000-0100-000016000000}">
      <text>
        <r>
          <rPr>
            <b/>
            <sz val="9"/>
            <color indexed="81"/>
            <rFont val="Tahoma"/>
            <family val="2"/>
          </rPr>
          <t>snelheid volgens reglement (zie hieronder)</t>
        </r>
        <r>
          <rPr>
            <sz val="9"/>
            <color indexed="81"/>
            <rFont val="Tahoma"/>
            <family val="2"/>
          </rPr>
          <t xml:space="preserve">
</t>
        </r>
      </text>
    </comment>
    <comment ref="E27" authorId="0" shapeId="0" xr:uid="{00000000-0006-0000-0100-000017000000}">
      <text>
        <r>
          <rPr>
            <b/>
            <sz val="9"/>
            <color indexed="81"/>
            <rFont val="Tahoma"/>
            <family val="2"/>
          </rPr>
          <t>snelheid volgens reglement (zie hieronder)</t>
        </r>
        <r>
          <rPr>
            <sz val="9"/>
            <color indexed="81"/>
            <rFont val="Tahoma"/>
            <family val="2"/>
          </rPr>
          <t xml:space="preserve">
</t>
        </r>
      </text>
    </comment>
    <comment ref="N27" authorId="0" shapeId="0" xr:uid="{00000000-0006-0000-0100-000018000000}">
      <text>
        <r>
          <rPr>
            <b/>
            <sz val="9"/>
            <color indexed="81"/>
            <rFont val="Tahoma"/>
            <family val="2"/>
          </rPr>
          <t>snelheid volgens reglement (zie hieronder)</t>
        </r>
        <r>
          <rPr>
            <sz val="9"/>
            <color indexed="81"/>
            <rFont val="Tahoma"/>
            <family val="2"/>
          </rPr>
          <t xml:space="preserve">
</t>
        </r>
      </text>
    </comment>
    <comment ref="E32" authorId="0" shapeId="0" xr:uid="{00000000-0006-0000-0100-000019000000}">
      <text>
        <r>
          <rPr>
            <b/>
            <sz val="9"/>
            <color indexed="81"/>
            <rFont val="Tahoma"/>
            <family val="2"/>
          </rPr>
          <t>snelheid volgens reglement (zie hieronder)</t>
        </r>
        <r>
          <rPr>
            <sz val="9"/>
            <color indexed="81"/>
            <rFont val="Tahoma"/>
            <family val="2"/>
          </rPr>
          <t xml:space="preserve">
</t>
        </r>
      </text>
    </comment>
    <comment ref="N32" authorId="0" shapeId="0" xr:uid="{00000000-0006-0000-0100-00001A000000}">
      <text>
        <r>
          <rPr>
            <b/>
            <sz val="9"/>
            <color indexed="81"/>
            <rFont val="Tahoma"/>
            <family val="2"/>
          </rPr>
          <t>snelheid volgens reglement (zie hieronder)</t>
        </r>
        <r>
          <rPr>
            <sz val="9"/>
            <color indexed="81"/>
            <rFont val="Tahoma"/>
            <family val="2"/>
          </rPr>
          <t xml:space="preserve">
</t>
        </r>
      </text>
    </comment>
    <comment ref="E39" authorId="0" shapeId="0" xr:uid="{00000000-0006-0000-0100-00001B000000}">
      <text>
        <r>
          <rPr>
            <b/>
            <sz val="9"/>
            <color indexed="81"/>
            <rFont val="Tahoma"/>
            <family val="2"/>
          </rPr>
          <t>snelheid volgens reglement (zie hieronder)</t>
        </r>
        <r>
          <rPr>
            <sz val="9"/>
            <color indexed="81"/>
            <rFont val="Tahoma"/>
            <family val="2"/>
          </rPr>
          <t xml:space="preserve">
</t>
        </r>
      </text>
    </comment>
    <comment ref="N39" authorId="0" shapeId="0" xr:uid="{00000000-0006-0000-0100-00001C000000}">
      <text>
        <r>
          <rPr>
            <b/>
            <sz val="9"/>
            <color indexed="81"/>
            <rFont val="Tahoma"/>
            <family val="2"/>
          </rPr>
          <t>snelheid volgens reglement (zie hieronder)</t>
        </r>
        <r>
          <rPr>
            <sz val="9"/>
            <color indexed="81"/>
            <rFont val="Tahoma"/>
            <family val="2"/>
          </rPr>
          <t xml:space="preserve">
</t>
        </r>
      </text>
    </comment>
    <comment ref="C44" authorId="3" shapeId="0" xr:uid="{00000000-0006-0000-0100-00001D000000}">
      <text>
        <r>
          <rPr>
            <b/>
            <sz val="9"/>
            <color indexed="81"/>
            <rFont val="Tahoma"/>
            <family val="2"/>
          </rPr>
          <t>Als het Z traject meer dan 6 hindernissen bevat en totale B-traject dus  langer is dan: AANPASSEN</t>
        </r>
      </text>
    </comment>
    <comment ref="E44" authorId="0" shapeId="0" xr:uid="{00000000-0006-0000-0100-00001E000000}">
      <text>
        <r>
          <rPr>
            <b/>
            <sz val="9"/>
            <color indexed="81"/>
            <rFont val="Tahoma"/>
            <family val="2"/>
          </rPr>
          <t>snelheid volgens reglement (zie hieronder)</t>
        </r>
        <r>
          <rPr>
            <sz val="9"/>
            <color indexed="81"/>
            <rFont val="Tahoma"/>
            <family val="2"/>
          </rPr>
          <t xml:space="preserve">
</t>
        </r>
      </text>
    </comment>
    <comment ref="L44" authorId="3" shapeId="0" xr:uid="{00000000-0006-0000-0100-00001F000000}">
      <text>
        <r>
          <rPr>
            <b/>
            <sz val="9"/>
            <color indexed="81"/>
            <rFont val="Tahoma"/>
            <family val="2"/>
          </rPr>
          <t>Als het Z traject meer dan 6 hindernissen bevat en totale B-traject dus  langer is dan: AANPASSEN</t>
        </r>
      </text>
    </comment>
    <comment ref="N44" authorId="0" shapeId="0" xr:uid="{00000000-0006-0000-0100-000020000000}">
      <text>
        <r>
          <rPr>
            <b/>
            <sz val="9"/>
            <color indexed="81"/>
            <rFont val="Tahoma"/>
            <family val="2"/>
          </rPr>
          <t>snelheid volgens reglement (zie hieronder)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Hgribnau</author>
    <author>Gribnau</author>
    <author>Henk van der Munnik</author>
    <author>Henk vd Munnik</author>
  </authors>
  <commentList>
    <comment ref="D2" authorId="0" shapeId="0" xr:uid="{00000000-0006-0000-0200-000001000000}">
      <text>
        <r>
          <rPr>
            <b/>
            <sz val="9"/>
            <color indexed="81"/>
            <rFont val="Tahoma"/>
            <family val="2"/>
          </rPr>
          <t>lengte in meters
volgens reglement</t>
        </r>
      </text>
    </comment>
    <comment ref="F2" authorId="0" shapeId="0" xr:uid="{00000000-0006-0000-0200-000002000000}">
      <text>
        <r>
          <rPr>
            <b/>
            <sz val="9"/>
            <color indexed="81"/>
            <rFont val="Tahoma"/>
            <family val="2"/>
          </rPr>
          <t>aantal verplichte doorgangen</t>
        </r>
      </text>
    </comment>
    <comment ref="D3" authorId="1" shapeId="0" xr:uid="{00000000-0006-0000-0200-000003000000}">
      <text>
        <r>
          <rPr>
            <b/>
            <sz val="9"/>
            <color indexed="81"/>
            <rFont val="Tahoma"/>
            <family val="2"/>
          </rPr>
          <t xml:space="preserve">lengte in meters
</t>
        </r>
      </text>
    </comment>
    <comment ref="F3" authorId="0" shapeId="0" xr:uid="{00000000-0006-0000-0200-000004000000}">
      <text>
        <r>
          <rPr>
            <b/>
            <sz val="9"/>
            <color indexed="81"/>
            <rFont val="Tahoma"/>
            <charset val="1"/>
          </rPr>
          <t xml:space="preserve">let op hier staat de formule =A3
</t>
        </r>
      </text>
    </comment>
    <comment ref="F4" authorId="0" shapeId="0" xr:uid="{00000000-0006-0000-0200-000005000000}">
      <text>
        <r>
          <rPr>
            <b/>
            <sz val="9"/>
            <color indexed="81"/>
            <rFont val="Tahoma"/>
            <family val="2"/>
          </rPr>
          <t>Verplichte rust 10 min</t>
        </r>
      </text>
    </comment>
    <comment ref="D5" authorId="1" shapeId="0" xr:uid="{00000000-0006-0000-0200-000006000000}">
      <text>
        <r>
          <rPr>
            <b/>
            <sz val="9"/>
            <color indexed="81"/>
            <rFont val="Tahoma"/>
            <family val="2"/>
          </rPr>
          <t>lengte in meters</t>
        </r>
        <r>
          <rPr>
            <sz val="9"/>
            <color indexed="81"/>
            <rFont val="Tahoma"/>
            <family val="2"/>
          </rPr>
          <t xml:space="preserve">
</t>
        </r>
      </text>
    </comment>
    <comment ref="F5" authorId="0" shapeId="0" xr:uid="{00000000-0006-0000-0200-000007000000}">
      <text>
        <r>
          <rPr>
            <b/>
            <sz val="9"/>
            <color indexed="81"/>
            <rFont val="Tahoma"/>
            <charset val="1"/>
          </rPr>
          <t xml:space="preserve">let op hier staat de formule =A5
</t>
        </r>
      </text>
    </comment>
    <comment ref="D6" authorId="0" shapeId="0" xr:uid="{00000000-0006-0000-0200-000008000000}">
      <text>
        <r>
          <rPr>
            <b/>
            <sz val="9"/>
            <color indexed="81"/>
            <rFont val="Tahoma"/>
            <family val="2"/>
          </rPr>
          <t>lengte in meters
volgens reglement</t>
        </r>
      </text>
    </comment>
    <comment ref="F6" authorId="0" shapeId="0" xr:uid="{00000000-0006-0000-0200-000009000000}">
      <text>
        <r>
          <rPr>
            <b/>
            <sz val="9"/>
            <color indexed="81"/>
            <rFont val="Tahoma"/>
            <family val="2"/>
          </rPr>
          <t>aantal Verplichte doorgangen</t>
        </r>
        <r>
          <rPr>
            <sz val="9"/>
            <color indexed="81"/>
            <rFont val="Tahoma"/>
            <family val="2"/>
          </rPr>
          <t xml:space="preserve">
</t>
        </r>
      </text>
    </comment>
    <comment ref="D7" authorId="0" shapeId="0" xr:uid="{00000000-0006-0000-0200-00000A000000}">
      <text>
        <r>
          <rPr>
            <b/>
            <sz val="9"/>
            <color indexed="81"/>
            <rFont val="Tahoma"/>
            <family val="2"/>
          </rPr>
          <t>lengte in meters
volgens reglement</t>
        </r>
      </text>
    </comment>
    <comment ref="F7" authorId="0" shapeId="0" xr:uid="{00000000-0006-0000-0200-00000B000000}">
      <text>
        <r>
          <rPr>
            <b/>
            <sz val="9"/>
            <color indexed="81"/>
            <rFont val="Tahoma"/>
            <family val="2"/>
          </rPr>
          <t>Tijd wordt berekent 
conform lengte
formule =A7</t>
        </r>
        <r>
          <rPr>
            <sz val="9"/>
            <color indexed="81"/>
            <rFont val="Tahoma"/>
            <family val="2"/>
          </rPr>
          <t xml:space="preserve">
</t>
        </r>
      </text>
    </comment>
    <comment ref="F8" authorId="2" shapeId="0" xr:uid="{1F3DEEF2-FF96-4894-BC81-203B7F5F1794}">
      <text>
        <r>
          <rPr>
            <b/>
            <sz val="9"/>
            <color indexed="81"/>
            <rFont val="Tahoma"/>
            <family val="2"/>
          </rPr>
          <t xml:space="preserve">Geef evt. EXTRA minuten in (in hele en halve minuten dus bijv. 2,5) in traject A
ALLEEN in uitz.gevallen anders LEEG laten </t>
        </r>
      </text>
    </comment>
    <comment ref="F9" authorId="2" shapeId="0" xr:uid="{5D871E45-DDC1-4FFB-910D-71644257ABB7}">
      <text>
        <r>
          <rPr>
            <b/>
            <sz val="9"/>
            <color indexed="81"/>
            <rFont val="Tahoma"/>
            <family val="2"/>
          </rPr>
          <t xml:space="preserve">Geef evt. EXTRA minuten in (in hele en halve minuten dus bijv. 2,5) in traject B
ALLEEN in uitz.gevallen anders LEEG laten </t>
        </r>
      </text>
    </comment>
    <comment ref="E14" authorId="0" shapeId="0" xr:uid="{00000000-0006-0000-0200-00000C000000}">
      <text>
        <r>
          <rPr>
            <b/>
            <sz val="9"/>
            <color indexed="81"/>
            <rFont val="Tahoma"/>
            <family val="2"/>
          </rPr>
          <t>snelheid volgens reglement (zie hieronder)</t>
        </r>
      </text>
    </comment>
    <comment ref="N14" authorId="0" shapeId="0" xr:uid="{00000000-0006-0000-0200-00000D000000}">
      <text>
        <r>
          <rPr>
            <b/>
            <sz val="9"/>
            <color indexed="81"/>
            <rFont val="Tahoma"/>
            <family val="2"/>
          </rPr>
          <t>snelheid volgens reglement  (zie hieronder)</t>
        </r>
      </text>
    </comment>
    <comment ref="C18" authorId="3" shapeId="0" xr:uid="{00000000-0006-0000-0200-00000E000000}">
      <text>
        <r>
          <rPr>
            <b/>
            <sz val="9"/>
            <color indexed="81"/>
            <rFont val="Tahoma"/>
            <family val="2"/>
          </rPr>
          <t>Als het B-traject korter wordt bij 5 hindernissen dan kan dit alleen voor de klasse L worden aangepast</t>
        </r>
      </text>
    </comment>
    <comment ref="E18" authorId="0" shapeId="0" xr:uid="{00000000-0006-0000-0200-00000F000000}">
      <text>
        <r>
          <rPr>
            <b/>
            <sz val="9"/>
            <color indexed="81"/>
            <rFont val="Tahoma"/>
            <family val="2"/>
          </rPr>
          <t>snelheid volgens reglement  (zie hieronder)</t>
        </r>
        <r>
          <rPr>
            <sz val="9"/>
            <color indexed="81"/>
            <rFont val="Tahoma"/>
            <family val="2"/>
          </rPr>
          <t xml:space="preserve">
</t>
        </r>
      </text>
    </comment>
    <comment ref="L18" authorId="3" shapeId="0" xr:uid="{00000000-0006-0000-0200-000010000000}">
      <text>
        <r>
          <rPr>
            <b/>
            <sz val="9"/>
            <color indexed="81"/>
            <rFont val="Tahoma"/>
            <family val="2"/>
          </rPr>
          <t>Als het B-traject korter wordt bij 5 hindernissen dan kan dit alleen voor de klasse L worden aangepast</t>
        </r>
      </text>
    </comment>
    <comment ref="N18" authorId="0" shapeId="0" xr:uid="{00000000-0006-0000-0200-000011000000}">
      <text>
        <r>
          <rPr>
            <b/>
            <sz val="9"/>
            <color indexed="81"/>
            <rFont val="Tahoma"/>
            <family val="2"/>
          </rPr>
          <t>snelheid volgens reglement (zie hieronder)</t>
        </r>
        <r>
          <rPr>
            <sz val="9"/>
            <color indexed="81"/>
            <rFont val="Tahoma"/>
            <family val="2"/>
          </rPr>
          <t xml:space="preserve">
</t>
        </r>
      </text>
    </comment>
    <comment ref="E25" authorId="0" shapeId="0" xr:uid="{00000000-0006-0000-0200-000012000000}">
      <text>
        <r>
          <rPr>
            <b/>
            <sz val="9"/>
            <color indexed="81"/>
            <rFont val="Tahoma"/>
            <family val="2"/>
          </rPr>
          <t>snelheid volgens reglement (zie hieronder)</t>
        </r>
        <r>
          <rPr>
            <sz val="9"/>
            <color indexed="81"/>
            <rFont val="Tahoma"/>
            <family val="2"/>
          </rPr>
          <t xml:space="preserve">
</t>
        </r>
      </text>
    </comment>
    <comment ref="N25" authorId="0" shapeId="0" xr:uid="{00000000-0006-0000-0200-000013000000}">
      <text>
        <r>
          <rPr>
            <b/>
            <sz val="9"/>
            <color indexed="81"/>
            <rFont val="Tahoma"/>
            <family val="2"/>
          </rPr>
          <t>snelheid volgens reglement (zie hieronder)</t>
        </r>
        <r>
          <rPr>
            <sz val="9"/>
            <color indexed="81"/>
            <rFont val="Tahoma"/>
            <family val="2"/>
          </rPr>
          <t xml:space="preserve">
</t>
        </r>
      </text>
    </comment>
    <comment ref="E29" authorId="0" shapeId="0" xr:uid="{00000000-0006-0000-0200-000014000000}">
      <text>
        <r>
          <rPr>
            <b/>
            <sz val="9"/>
            <color indexed="81"/>
            <rFont val="Tahoma"/>
            <family val="2"/>
          </rPr>
          <t>snelheid volgens reglement (zie hieronder)</t>
        </r>
        <r>
          <rPr>
            <sz val="9"/>
            <color indexed="81"/>
            <rFont val="Tahoma"/>
            <family val="2"/>
          </rPr>
          <t xml:space="preserve">
</t>
        </r>
      </text>
    </comment>
    <comment ref="N29" authorId="0" shapeId="0" xr:uid="{00000000-0006-0000-0200-000015000000}">
      <text>
        <r>
          <rPr>
            <b/>
            <sz val="9"/>
            <color indexed="81"/>
            <rFont val="Tahoma"/>
            <family val="2"/>
          </rPr>
          <t>snelheid volgens reglement (zie hieronder)</t>
        </r>
        <r>
          <rPr>
            <sz val="9"/>
            <color indexed="81"/>
            <rFont val="Tahoma"/>
            <family val="2"/>
          </rPr>
          <t xml:space="preserve">
</t>
        </r>
      </text>
    </comment>
    <comment ref="E36" authorId="0" shapeId="0" xr:uid="{00000000-0006-0000-0200-000016000000}">
      <text>
        <r>
          <rPr>
            <b/>
            <sz val="9"/>
            <color indexed="81"/>
            <rFont val="Tahoma"/>
            <family val="2"/>
          </rPr>
          <t>snelheid volgens reglement (zie hieronder)</t>
        </r>
        <r>
          <rPr>
            <sz val="9"/>
            <color indexed="81"/>
            <rFont val="Tahoma"/>
            <family val="2"/>
          </rPr>
          <t xml:space="preserve">
</t>
        </r>
      </text>
    </comment>
    <comment ref="N36" authorId="0" shapeId="0" xr:uid="{00000000-0006-0000-0200-000017000000}">
      <text>
        <r>
          <rPr>
            <b/>
            <sz val="9"/>
            <color indexed="81"/>
            <rFont val="Tahoma"/>
            <family val="2"/>
          </rPr>
          <t>snelheid volgens reglement (zie hieronder)</t>
        </r>
        <r>
          <rPr>
            <sz val="9"/>
            <color indexed="81"/>
            <rFont val="Tahoma"/>
            <family val="2"/>
          </rPr>
          <t xml:space="preserve">
</t>
        </r>
      </text>
    </comment>
    <comment ref="C40" authorId="3" shapeId="0" xr:uid="{00000000-0006-0000-0200-000018000000}">
      <text>
        <r>
          <rPr>
            <b/>
            <sz val="9"/>
            <color indexed="81"/>
            <rFont val="Tahoma"/>
            <family val="2"/>
          </rPr>
          <t>Als het Z traject meer dan 6 hindernissen bevat en totale B-traject dus  langer is dan: AANPASSEN</t>
        </r>
      </text>
    </comment>
    <comment ref="E40" authorId="0" shapeId="0" xr:uid="{00000000-0006-0000-0200-000019000000}">
      <text>
        <r>
          <rPr>
            <b/>
            <sz val="9"/>
            <color indexed="81"/>
            <rFont val="Tahoma"/>
            <family val="2"/>
          </rPr>
          <t>snelheid volgens reglement (zie hieronder)</t>
        </r>
        <r>
          <rPr>
            <sz val="9"/>
            <color indexed="81"/>
            <rFont val="Tahoma"/>
            <family val="2"/>
          </rPr>
          <t xml:space="preserve">
</t>
        </r>
      </text>
    </comment>
    <comment ref="L40" authorId="3" shapeId="0" xr:uid="{00000000-0006-0000-0200-00001A000000}">
      <text>
        <r>
          <rPr>
            <b/>
            <sz val="9"/>
            <color indexed="81"/>
            <rFont val="Tahoma"/>
            <family val="2"/>
          </rPr>
          <t>Als het Z traject meer dan 6 hindernissen bevat en totale B-traject dus  langer is dan: AANPASSEN</t>
        </r>
      </text>
    </comment>
    <comment ref="N40" authorId="0" shapeId="0" xr:uid="{00000000-0006-0000-0200-00001B000000}">
      <text>
        <r>
          <rPr>
            <b/>
            <sz val="9"/>
            <color indexed="81"/>
            <rFont val="Tahoma"/>
            <family val="2"/>
          </rPr>
          <t>snelheid volgens reglement (zie hieronder)</t>
        </r>
        <r>
          <rPr>
            <sz val="9"/>
            <color indexed="81"/>
            <rFont val="Tahoma"/>
            <family val="2"/>
          </rPr>
          <t xml:space="preserve">
</t>
        </r>
      </text>
    </comment>
    <comment ref="E47" authorId="0" shapeId="0" xr:uid="{B5C1FDD0-2C15-40A2-A654-E3C583527213}">
      <text>
        <r>
          <rPr>
            <b/>
            <sz val="9"/>
            <color indexed="81"/>
            <rFont val="Tahoma"/>
            <family val="2"/>
          </rPr>
          <t>snelheid volgens reglement (zie hieronder)</t>
        </r>
      </text>
    </comment>
    <comment ref="N47" authorId="0" shapeId="0" xr:uid="{C8F538D0-73C4-4C06-98EA-F5EE17BC098C}">
      <text>
        <r>
          <rPr>
            <b/>
            <sz val="9"/>
            <color indexed="81"/>
            <rFont val="Tahoma"/>
            <family val="2"/>
          </rPr>
          <t>snelheid volgens reglement  (zie hieronder)</t>
        </r>
      </text>
    </comment>
    <comment ref="C51" authorId="3" shapeId="0" xr:uid="{1079388C-CDF8-487C-886C-A3E55B659C19}">
      <text>
        <r>
          <rPr>
            <b/>
            <sz val="9"/>
            <color indexed="81"/>
            <rFont val="Tahoma"/>
            <family val="2"/>
          </rPr>
          <t>Als het B-traject korter wordt bij 5 hindernissen dan kan dit alleen voor de klasse L worden aangepast</t>
        </r>
      </text>
    </comment>
    <comment ref="E51" authorId="0" shapeId="0" xr:uid="{050FF693-726B-4EC2-B475-029B037897C8}">
      <text>
        <r>
          <rPr>
            <b/>
            <sz val="9"/>
            <color indexed="81"/>
            <rFont val="Tahoma"/>
            <family val="2"/>
          </rPr>
          <t>snelheid volgens reglement  (zie hieronder)</t>
        </r>
        <r>
          <rPr>
            <sz val="9"/>
            <color indexed="81"/>
            <rFont val="Tahoma"/>
            <family val="2"/>
          </rPr>
          <t xml:space="preserve">
</t>
        </r>
      </text>
    </comment>
    <comment ref="L51" authorId="3" shapeId="0" xr:uid="{D3F065B2-4C8E-40AC-B8FB-B86ECA3581C0}">
      <text>
        <r>
          <rPr>
            <b/>
            <sz val="9"/>
            <color indexed="81"/>
            <rFont val="Tahoma"/>
            <family val="2"/>
          </rPr>
          <t>Als het B-traject korter wordt bij 5 hindernissen dan kan dit alleen voor de klasse L worden aangepast</t>
        </r>
      </text>
    </comment>
    <comment ref="N51" authorId="0" shapeId="0" xr:uid="{EA361D21-1BB6-4517-8A4C-A67E6192DAE0}">
      <text>
        <r>
          <rPr>
            <b/>
            <sz val="9"/>
            <color indexed="81"/>
            <rFont val="Tahoma"/>
            <family val="2"/>
          </rPr>
          <t>snelheid volgens reglement (zie hieronder)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Hgribnau</author>
    <author>Gribnau</author>
    <author>Henk vd Munnik</author>
  </authors>
  <commentList>
    <comment ref="D2" authorId="0" shapeId="0" xr:uid="{2CA04180-AC33-4AD7-ABE1-F85FF00EEEBE}">
      <text>
        <r>
          <rPr>
            <b/>
            <u/>
            <sz val="9"/>
            <color indexed="10"/>
            <rFont val="Tahoma"/>
            <family val="2"/>
          </rPr>
          <t>Gebruik 5000, 5200, 5400 etc. om toegestane tijd in hele minuten te noteren.</t>
        </r>
      </text>
    </comment>
    <comment ref="F2" authorId="0" shapeId="0" xr:uid="{BCA47E72-BF90-4B0C-882F-2CC111E80F1F}">
      <text>
        <r>
          <rPr>
            <b/>
            <sz val="9"/>
            <color indexed="81"/>
            <rFont val="Tahoma"/>
            <family val="2"/>
          </rPr>
          <t>aantal verplichte doorgangen</t>
        </r>
      </text>
    </comment>
    <comment ref="D3" authorId="1" shapeId="0" xr:uid="{F1A31C70-220C-4377-B340-EFFA01C6B727}">
      <text>
        <r>
          <rPr>
            <b/>
            <sz val="9"/>
            <color indexed="81"/>
            <rFont val="Tahoma"/>
            <family val="2"/>
          </rPr>
          <t xml:space="preserve">lengte in meters
</t>
        </r>
      </text>
    </comment>
    <comment ref="F3" authorId="0" shapeId="0" xr:uid="{99E0F812-861D-4F3D-9DA1-ED18C1FADD62}">
      <text>
        <r>
          <rPr>
            <b/>
            <sz val="9"/>
            <color indexed="81"/>
            <rFont val="Tahoma"/>
            <charset val="1"/>
          </rPr>
          <t xml:space="preserve">let op hier staat de formule =A3
</t>
        </r>
      </text>
    </comment>
    <comment ref="F4" authorId="0" shapeId="0" xr:uid="{D9DF2103-A09F-4E2C-A537-E2C21EB7998C}">
      <text>
        <r>
          <rPr>
            <b/>
            <sz val="9"/>
            <color indexed="81"/>
            <rFont val="Tahoma"/>
            <family val="2"/>
          </rPr>
          <t>Verplichte rust 5 min</t>
        </r>
      </text>
    </comment>
    <comment ref="D5" authorId="1" shapeId="0" xr:uid="{ED498345-0426-4A81-A85F-402F34FC7EAB}">
      <text>
        <r>
          <rPr>
            <b/>
            <sz val="9"/>
            <color indexed="81"/>
            <rFont val="Tahoma"/>
            <family val="2"/>
          </rPr>
          <t>lengte in meters</t>
        </r>
        <r>
          <rPr>
            <sz val="9"/>
            <color indexed="81"/>
            <rFont val="Tahoma"/>
            <family val="2"/>
          </rPr>
          <t xml:space="preserve">
</t>
        </r>
      </text>
    </comment>
    <comment ref="F5" authorId="0" shapeId="0" xr:uid="{81C25DC1-090B-4DEB-A74C-0B89A72DC7B4}">
      <text>
        <r>
          <rPr>
            <b/>
            <sz val="9"/>
            <color indexed="81"/>
            <rFont val="Tahoma"/>
            <charset val="1"/>
          </rPr>
          <t xml:space="preserve">let op hier staat de formule =A5
</t>
        </r>
      </text>
    </comment>
    <comment ref="D6" authorId="0" shapeId="0" xr:uid="{A852F474-DB93-48B6-88E9-B754FA295E98}">
      <text>
        <r>
          <rPr>
            <b/>
            <sz val="9"/>
            <color indexed="81"/>
            <rFont val="Tahoma"/>
            <family val="2"/>
          </rPr>
          <t>lengte in meters
volgens reglement</t>
        </r>
      </text>
    </comment>
    <comment ref="F6" authorId="0" shapeId="0" xr:uid="{BF6E7289-AE8E-4A5A-8AE6-E673111C5C8A}">
      <text>
        <r>
          <rPr>
            <b/>
            <sz val="9"/>
            <color indexed="81"/>
            <rFont val="Tahoma"/>
            <family val="2"/>
          </rPr>
          <t>aantal Verplichte doorgangen</t>
        </r>
        <r>
          <rPr>
            <sz val="9"/>
            <color indexed="81"/>
            <rFont val="Tahoma"/>
            <family val="2"/>
          </rPr>
          <t xml:space="preserve">
</t>
        </r>
      </text>
    </comment>
    <comment ref="D7" authorId="0" shapeId="0" xr:uid="{390ED3D1-6977-4A6C-911B-C47F5E8C0652}">
      <text>
        <r>
          <rPr>
            <b/>
            <sz val="9"/>
            <color indexed="81"/>
            <rFont val="Tahoma"/>
            <family val="2"/>
          </rPr>
          <t>lengte in meters
volgens reglement</t>
        </r>
      </text>
    </comment>
    <comment ref="F7" authorId="0" shapeId="0" xr:uid="{89139DB0-6A73-41BC-B5B4-E4AB624E9A1B}">
      <text>
        <r>
          <rPr>
            <b/>
            <sz val="9"/>
            <color indexed="81"/>
            <rFont val="Tahoma"/>
            <family val="2"/>
          </rPr>
          <t>Tijd wordt berekent 
conform lengte
formule =A7</t>
        </r>
        <r>
          <rPr>
            <sz val="9"/>
            <color indexed="81"/>
            <rFont val="Tahoma"/>
            <family val="2"/>
          </rPr>
          <t xml:space="preserve">
</t>
        </r>
      </text>
    </comment>
    <comment ref="C17" authorId="2" shapeId="0" xr:uid="{46891BFD-5353-4255-9A6A-A876C205DAEF}">
      <text>
        <r>
          <rPr>
            <b/>
            <sz val="9"/>
            <color indexed="81"/>
            <rFont val="Tahoma"/>
            <family val="2"/>
          </rPr>
          <t>Als het B-traject korter wordt bij 5 hindernissen dan kan dit alleen voor de klasse L worden aangepast</t>
        </r>
      </text>
    </comment>
    <comment ref="E17" authorId="0" shapeId="0" xr:uid="{8C4FD3EA-CFB2-441C-9BE6-082093C33B74}">
      <text>
        <r>
          <rPr>
            <b/>
            <sz val="9"/>
            <color indexed="81"/>
            <rFont val="Tahoma"/>
            <family val="2"/>
          </rPr>
          <t>snelheid volgens reglement  (zie hieronder)</t>
        </r>
        <r>
          <rPr>
            <sz val="9"/>
            <color indexed="81"/>
            <rFont val="Tahoma"/>
            <family val="2"/>
          </rPr>
          <t xml:space="preserve">
</t>
        </r>
      </text>
    </comment>
    <comment ref="L17" authorId="2" shapeId="0" xr:uid="{C0851C87-FB1C-4270-BFF3-133CBDDEBC57}">
      <text>
        <r>
          <rPr>
            <b/>
            <sz val="9"/>
            <color indexed="81"/>
            <rFont val="Tahoma"/>
            <family val="2"/>
          </rPr>
          <t>Als het B-traject korter wordt bij 5 hindernissen dan kan dit alleen voor de klasse L worden aangepast</t>
        </r>
      </text>
    </comment>
    <comment ref="N17" authorId="0" shapeId="0" xr:uid="{2D2D52EC-1661-4FB3-85E6-F6EE7FD0447B}">
      <text>
        <r>
          <rPr>
            <b/>
            <sz val="9"/>
            <color indexed="81"/>
            <rFont val="Tahoma"/>
            <family val="2"/>
          </rPr>
          <t>snelheid volgens reglement (zie hieronder)</t>
        </r>
        <r>
          <rPr>
            <sz val="9"/>
            <color indexed="81"/>
            <rFont val="Tahoma"/>
            <family val="2"/>
          </rPr>
          <t xml:space="preserve">
</t>
        </r>
      </text>
    </comment>
    <comment ref="E28" authorId="0" shapeId="0" xr:uid="{A041530E-3B92-43CD-8B02-9898794A8E4D}">
      <text>
        <r>
          <rPr>
            <b/>
            <sz val="9"/>
            <color indexed="81"/>
            <rFont val="Tahoma"/>
            <family val="2"/>
          </rPr>
          <t>snelheid volgens reglement (zie hieronder)</t>
        </r>
        <r>
          <rPr>
            <sz val="9"/>
            <color indexed="81"/>
            <rFont val="Tahoma"/>
            <family val="2"/>
          </rPr>
          <t xml:space="preserve">
</t>
        </r>
      </text>
    </comment>
    <comment ref="N28" authorId="0" shapeId="0" xr:uid="{BDC05410-2D92-4E70-8B80-07925FCD4A83}">
      <text>
        <r>
          <rPr>
            <b/>
            <sz val="9"/>
            <color indexed="81"/>
            <rFont val="Tahoma"/>
            <family val="2"/>
          </rPr>
          <t>snelheid volgens reglement (zie hieronder)</t>
        </r>
        <r>
          <rPr>
            <sz val="9"/>
            <color indexed="81"/>
            <rFont val="Tahoma"/>
            <family val="2"/>
          </rPr>
          <t xml:space="preserve">
</t>
        </r>
      </text>
    </comment>
    <comment ref="C39" authorId="2" shapeId="0" xr:uid="{10B0EBFB-4F5D-4B68-B817-E56EBACD0A5A}">
      <text>
        <r>
          <rPr>
            <b/>
            <sz val="9"/>
            <color indexed="81"/>
            <rFont val="Tahoma"/>
            <family val="2"/>
          </rPr>
          <t>Als het Z traject meer dan 6 hindernissen bevat en totale B-traject dus  langer is dan: AANPASSEN</t>
        </r>
      </text>
    </comment>
    <comment ref="E39" authorId="0" shapeId="0" xr:uid="{CDDC9838-9FC7-45B0-BD07-B0E2E2A23735}">
      <text>
        <r>
          <rPr>
            <b/>
            <sz val="9"/>
            <color indexed="81"/>
            <rFont val="Tahoma"/>
            <family val="2"/>
          </rPr>
          <t>snelheid volgens reglement (zie hieronder)</t>
        </r>
        <r>
          <rPr>
            <sz val="9"/>
            <color indexed="81"/>
            <rFont val="Tahoma"/>
            <family val="2"/>
          </rPr>
          <t xml:space="preserve">
</t>
        </r>
      </text>
    </comment>
    <comment ref="L39" authorId="2" shapeId="0" xr:uid="{D712ED7E-CC47-4141-9D25-26CA8D85E946}">
      <text>
        <r>
          <rPr>
            <b/>
            <sz val="9"/>
            <color indexed="81"/>
            <rFont val="Tahoma"/>
            <family val="2"/>
          </rPr>
          <t>Als het Z traject meer dan 6 hindernissen bevat en totale B-traject dus  langer is dan: AANPASSEN</t>
        </r>
      </text>
    </comment>
    <comment ref="N39" authorId="0" shapeId="0" xr:uid="{7393913F-1F5B-4CBF-AAA2-A05E2CDC06C7}">
      <text>
        <r>
          <rPr>
            <b/>
            <sz val="9"/>
            <color indexed="81"/>
            <rFont val="Tahoma"/>
            <family val="2"/>
          </rPr>
          <t>snelheid volgens reglement (zie hieronder)</t>
        </r>
        <r>
          <rPr>
            <sz val="9"/>
            <color indexed="81"/>
            <rFont val="Tahoma"/>
            <family val="2"/>
          </rPr>
          <t xml:space="preserve">
</t>
        </r>
      </text>
    </comment>
  </commentList>
</comments>
</file>

<file path=xl/sharedStrings.xml><?xml version="1.0" encoding="utf-8"?>
<sst xmlns="http://schemas.openxmlformats.org/spreadsheetml/2006/main" count="422" uniqueCount="183">
  <si>
    <t>A-Traject</t>
  </si>
  <si>
    <r>
      <t xml:space="preserve">Alleen de GROEN gekleurde velden invullen / wijzigen n.a.v. de gegevens van parcourbouwer.
Alleen de ROOD gekleurde velden wijzigen in overleg met de Technisch Afgevaardigde en/of 
het Hoofd van de Jury. </t>
    </r>
    <r>
      <rPr>
        <sz val="10"/>
        <color indexed="10"/>
        <rFont val="MS Sans"/>
      </rPr>
      <t>Als klasse L vanwege 5 hindernissen een korter traject rijdt kan het B-traject worden aangepast voor alleen deze klasse. Ditzelfde geldt ook voor de klasse Z wanneer deze meer dan 6 hindernissen heeft</t>
    </r>
    <r>
      <rPr>
        <sz val="10"/>
        <rFont val="MS Sans"/>
      </rPr>
      <t xml:space="preserve">
LET OP dat de ROOD gekleurde velden de juiste standaard waarde heeft, zie hiervoor het  
reglement.
Wat je wilt afdrukken is te beinvloeden door: Bestand &gt; Pagina-indeling ... afdrukbereik
Tabblad Pagina: Staand    en  Tabblad Blad: Afdrukbereik: B12:R46   (Klasse L, M en Z)
</t>
    </r>
  </si>
  <si>
    <t>OvG-Traject Pony</t>
  </si>
  <si>
    <t>OvG-Traject Paard</t>
  </si>
  <si>
    <t>Neutrale zone 1</t>
  </si>
  <si>
    <t>Verplichte rust</t>
  </si>
  <si>
    <t>Neutrale zone 2</t>
  </si>
  <si>
    <t>B -Traject</t>
  </si>
  <si>
    <t>Uitstaptraject</t>
  </si>
  <si>
    <t>MARATHON OVERZICHT</t>
  </si>
  <si>
    <t>Pony   Klasse L</t>
  </si>
  <si>
    <t>Paard   Klasse L</t>
  </si>
  <si>
    <t>Lengte
in meters</t>
  </si>
  <si>
    <t>Voorgeschreven
gang</t>
  </si>
  <si>
    <t>Snelheid
in km/u</t>
  </si>
  <si>
    <t>Minimum
tijd</t>
  </si>
  <si>
    <t>Toegestane
tijd</t>
  </si>
  <si>
    <t>Maximum
tijd</t>
  </si>
  <si>
    <t>Verplichte
doorgang</t>
  </si>
  <si>
    <t>vrij</t>
  </si>
  <si>
    <t>reglement</t>
  </si>
  <si>
    <t>Totaal</t>
  </si>
  <si>
    <t>Pony   Klasse M</t>
  </si>
  <si>
    <t>Paard   Klasse M</t>
  </si>
  <si>
    <t>Pony   Klasse Z (KNHS en FEI)</t>
  </si>
  <si>
    <t>Paard   Klasse Z (KNHS en FEI)</t>
  </si>
  <si>
    <t>Reglement KNHS:</t>
  </si>
  <si>
    <t>Max. snelheid km/u</t>
  </si>
  <si>
    <t>TRAJECT</t>
  </si>
  <si>
    <t>Max.</t>
  </si>
  <si>
    <t>Min.</t>
  </si>
  <si>
    <t>Gang</t>
  </si>
  <si>
    <t>Paard</t>
  </si>
  <si>
    <t>Pony</t>
  </si>
  <si>
    <t>afstand</t>
  </si>
  <si>
    <t>KL-L</t>
  </si>
  <si>
    <t>KL-M</t>
  </si>
  <si>
    <t>KLZ</t>
  </si>
  <si>
    <t>KL-Z</t>
  </si>
  <si>
    <t>A</t>
  </si>
  <si>
    <t>8000 m</t>
  </si>
  <si>
    <t>5000 m</t>
  </si>
  <si>
    <t>Overgangs traject</t>
  </si>
  <si>
    <t>1500 m</t>
  </si>
  <si>
    <t>800 m</t>
  </si>
  <si>
    <t>B</t>
  </si>
  <si>
    <t>9000 m</t>
  </si>
  <si>
    <t>*6000</t>
  </si>
  <si>
    <t>Verplicht Uitstaptraject</t>
  </si>
  <si>
    <t>1000 m</t>
  </si>
  <si>
    <t>* afstand tussen de hindernissen bij voorkeur niet minder dan 700 meter</t>
  </si>
  <si>
    <t xml:space="preserve">Pony   Klasse Z </t>
  </si>
  <si>
    <t xml:space="preserve">Paard   Klasse Z </t>
  </si>
  <si>
    <t>*6000 m</t>
  </si>
  <si>
    <t>Lengte in meters</t>
  </si>
  <si>
    <t>L</t>
  </si>
  <si>
    <t>M</t>
  </si>
  <si>
    <t>Z</t>
  </si>
  <si>
    <t>Enkelspan Pony</t>
  </si>
  <si>
    <t>Tweespan Pony's</t>
  </si>
  <si>
    <t>Tandem Pony's</t>
  </si>
  <si>
    <t>Vierspan Pony's</t>
  </si>
  <si>
    <t>Enkelspan Paard</t>
  </si>
  <si>
    <t>Tweespan Paarden</t>
  </si>
  <si>
    <t>Tandem Paarden</t>
  </si>
  <si>
    <t>Vierspan Paarden</t>
  </si>
  <si>
    <t>Snelheid
in m/min</t>
  </si>
  <si>
    <t>Aantal
Hindernis</t>
  </si>
  <si>
    <t>Kegel
Afstand</t>
  </si>
  <si>
    <t>+25</t>
  </si>
  <si>
    <t>+30</t>
  </si>
  <si>
    <t>VAARDIGHEID OVERZICHT  KLASSE M</t>
  </si>
  <si>
    <t>VAARDIGHEID OVERZICHT  KLASSE Z</t>
  </si>
  <si>
    <t>+20</t>
  </si>
  <si>
    <t>De toegestane tijd wordt berekend aan de hand van de volgende maximale snelheden in meters per minuut:</t>
  </si>
  <si>
    <t>Enkelspan pony</t>
  </si>
  <si>
    <t>Tweespan pony</t>
  </si>
  <si>
    <t xml:space="preserve"> </t>
  </si>
  <si>
    <t>Tandem pony</t>
  </si>
  <si>
    <t>Vierspan pony</t>
  </si>
  <si>
    <t>Enkelspan paard</t>
  </si>
  <si>
    <t>Tweespan paard</t>
  </si>
  <si>
    <t>Tandem paard</t>
  </si>
  <si>
    <t>Vierspan paard</t>
  </si>
  <si>
    <t>Zelfde tijdtabellen voor aanpassing vaardigheid in Driving</t>
  </si>
  <si>
    <r>
      <rPr>
        <b/>
        <sz val="12"/>
        <rFont val="Arial"/>
        <family val="2"/>
      </rPr>
      <t>235</t>
    </r>
    <r>
      <rPr>
        <sz val="12"/>
        <rFont val="Arial"/>
        <family val="2"/>
      </rPr>
      <t xml:space="preserve"> m / min</t>
    </r>
  </si>
  <si>
    <t>1po - L</t>
  </si>
  <si>
    <t>2po - L</t>
  </si>
  <si>
    <t>1pa - L</t>
  </si>
  <si>
    <r>
      <rPr>
        <b/>
        <sz val="12"/>
        <rFont val="Arial"/>
        <family val="2"/>
      </rPr>
      <t xml:space="preserve">210 </t>
    </r>
    <r>
      <rPr>
        <sz val="12"/>
        <rFont val="Arial"/>
        <family val="2"/>
      </rPr>
      <t>m / min</t>
    </r>
  </si>
  <si>
    <t>ta-po - L</t>
  </si>
  <si>
    <t>4po - L</t>
  </si>
  <si>
    <t>2pa - L</t>
  </si>
  <si>
    <t>ta-pa - L</t>
  </si>
  <si>
    <t>4pa - L</t>
  </si>
  <si>
    <r>
      <rPr>
        <b/>
        <sz val="12"/>
        <color indexed="8"/>
        <rFont val="Arial"/>
        <family val="2"/>
      </rPr>
      <t>240</t>
    </r>
    <r>
      <rPr>
        <sz val="12"/>
        <color indexed="8"/>
        <rFont val="Arial"/>
        <family val="2"/>
      </rPr>
      <t xml:space="preserve"> m / min</t>
    </r>
  </si>
  <si>
    <t>1po - M</t>
  </si>
  <si>
    <t>2po - M</t>
  </si>
  <si>
    <t>1pa - M</t>
  </si>
  <si>
    <t>ta-po - Z</t>
  </si>
  <si>
    <t>4po - Z</t>
  </si>
  <si>
    <t>2pa - Z</t>
  </si>
  <si>
    <t>ta-pa - Z</t>
  </si>
  <si>
    <t>4pa - Z</t>
  </si>
  <si>
    <r>
      <rPr>
        <b/>
        <sz val="12"/>
        <color indexed="8"/>
        <rFont val="Arial"/>
        <family val="2"/>
      </rPr>
      <t>220</t>
    </r>
    <r>
      <rPr>
        <sz val="12"/>
        <color indexed="8"/>
        <rFont val="Arial"/>
        <family val="2"/>
      </rPr>
      <t xml:space="preserve"> m / min</t>
    </r>
  </si>
  <si>
    <t>ta-po - M</t>
  </si>
  <si>
    <t>4po - M</t>
  </si>
  <si>
    <t>2pa - M</t>
  </si>
  <si>
    <t>ta-pa - M</t>
  </si>
  <si>
    <t>4pa - M</t>
  </si>
  <si>
    <r>
      <rPr>
        <b/>
        <sz val="12"/>
        <rFont val="Arial"/>
        <family val="2"/>
      </rPr>
      <t>260</t>
    </r>
    <r>
      <rPr>
        <sz val="12"/>
        <rFont val="Arial"/>
        <family val="2"/>
      </rPr>
      <t xml:space="preserve"> m / min</t>
    </r>
  </si>
  <si>
    <t>1po -Z</t>
  </si>
  <si>
    <r>
      <rPr>
        <b/>
        <sz val="12"/>
        <rFont val="Arial"/>
        <family val="2"/>
      </rPr>
      <t>250</t>
    </r>
    <r>
      <rPr>
        <sz val="12"/>
        <rFont val="Arial"/>
        <family val="2"/>
      </rPr>
      <t xml:space="preserve"> m / min</t>
    </r>
  </si>
  <si>
    <t>2po - Z</t>
  </si>
  <si>
    <t>1pa - Z</t>
  </si>
  <si>
    <t>verplichte---&gt; doorgangen</t>
  </si>
  <si>
    <t>Plaatsnaam:</t>
  </si>
  <si>
    <t>Datum:</t>
  </si>
  <si>
    <t>Vul in het eerste veld (C1) de plaats van de wedstrijd in</t>
  </si>
  <si>
    <t>In de overzichten worden de plaats en de datum automatisch overal geplaatst.</t>
  </si>
  <si>
    <t>Traject A:</t>
  </si>
  <si>
    <t>Alle rubrieken</t>
  </si>
  <si>
    <t xml:space="preserve">Traject E: </t>
  </si>
  <si>
    <t>Klasse L</t>
  </si>
  <si>
    <t>1 - 4 - 7 - A - D - G - J - M</t>
  </si>
  <si>
    <t>Klasse M</t>
  </si>
  <si>
    <t>2 - 5 - 8 - B - E - H - K - N</t>
  </si>
  <si>
    <t>Klasse M en Z</t>
  </si>
  <si>
    <t>2 - 3 - 5 - 6 - 8 - 9 - B - C - E - F - H - I - K - L - N - O</t>
  </si>
  <si>
    <t>Bij 6 hindernissen</t>
  </si>
  <si>
    <t>Z &gt; 6 hindernissen</t>
  </si>
  <si>
    <t>Klasse Z</t>
  </si>
  <si>
    <t>3 - 6 - 9 - C - F - I - L - O</t>
  </si>
  <si>
    <t>(Herberekenen marathontijden in tijdstabellen)</t>
  </si>
  <si>
    <t>A - D - G - J - M</t>
  </si>
  <si>
    <t xml:space="preserve">2 - 5 - 8 </t>
  </si>
  <si>
    <t>B - E - H - K - N</t>
  </si>
  <si>
    <t>1span pony Z</t>
  </si>
  <si>
    <t>3</t>
  </si>
  <si>
    <t>6 - 9</t>
  </si>
  <si>
    <t>C - F - I - L - O</t>
  </si>
  <si>
    <t>1span paard Z / 2span pony Z</t>
  </si>
  <si>
    <r>
      <t xml:space="preserve">De volgende rubrieken dienen via </t>
    </r>
    <r>
      <rPr>
        <i/>
        <sz val="11"/>
        <color theme="1"/>
        <rFont val="Calibri"/>
        <family val="2"/>
        <scheme val="minor"/>
      </rPr>
      <t>Update tijd in tijdstabellen vaardigheid</t>
    </r>
    <r>
      <rPr>
        <sz val="11"/>
        <color theme="1"/>
        <rFont val="Calibri"/>
        <family val="2"/>
        <scheme val="minor"/>
      </rPr>
      <t xml:space="preserve"> aangepast te worden:</t>
    </r>
  </si>
  <si>
    <r>
      <t xml:space="preserve">De volgende rubrieken dienen via </t>
    </r>
    <r>
      <rPr>
        <i/>
        <sz val="11"/>
        <color theme="1"/>
        <rFont val="Calibri"/>
        <family val="2"/>
        <scheme val="minor"/>
      </rPr>
      <t>Globale Updates Tijdstabellen</t>
    </r>
    <r>
      <rPr>
        <sz val="11"/>
        <color theme="1"/>
        <rFont val="Calibri"/>
        <family val="2"/>
        <scheme val="minor"/>
      </rPr>
      <t xml:space="preserve"> aangepast te worden:</t>
    </r>
  </si>
  <si>
    <t>2span paard L / 4span pony L / 4span paard L/ tandem pony L / tandem paard L</t>
  </si>
  <si>
    <t xml:space="preserve">1span pony M / 1span paard M / 2span pony M </t>
  </si>
  <si>
    <t xml:space="preserve">2span paard M / 4span pony M / 4span paard M / tandem pony M / tandem paard M </t>
  </si>
  <si>
    <t xml:space="preserve">2span paard Z / 4span pony Z / 4span paard Z / tandem pony Z / tandem paard Z </t>
  </si>
  <si>
    <t>(Let op! De parcoursbouwer kan afwijken bij de lengte bij 4 spannen paard!!!)</t>
  </si>
  <si>
    <t>'PLAATSNAAM'</t>
  </si>
  <si>
    <t>'DATUM'</t>
  </si>
  <si>
    <t>4000 m</t>
  </si>
  <si>
    <t>A bij eendaagse</t>
  </si>
  <si>
    <t>3000 m</t>
  </si>
  <si>
    <t>12-14</t>
  </si>
  <si>
    <t>11-13</t>
  </si>
  <si>
    <t>10-12</t>
  </si>
  <si>
    <t>9-11</t>
  </si>
  <si>
    <t>Te rijden snelheid in km/u</t>
  </si>
  <si>
    <t>Warming-up</t>
  </si>
  <si>
    <r>
      <t xml:space="preserve">Alleen de GROEN gekleurde velden invullen / wijzigen n.a.v. de gegevens van parcourbouwer.
Alleen de ROOD gekleurde velden wijzigen in overleg met de Technisch Afgevaardigde en/of 
het Hoofd van de Jury. </t>
    </r>
    <r>
      <rPr>
        <sz val="10"/>
        <color indexed="10"/>
        <rFont val="MS Sans"/>
      </rPr>
      <t>Het B-traject kan voor de L en de Z aangepast worden afhankelijk van het wegtraject INCL. lengte in de hindernissen</t>
    </r>
    <r>
      <rPr>
        <sz val="10"/>
        <rFont val="MS Sans"/>
      </rPr>
      <t xml:space="preserve">
</t>
    </r>
    <r>
      <rPr>
        <b/>
        <sz val="10"/>
        <rFont val="MS Sans"/>
      </rPr>
      <t>LET OP! Iedere wedstrijd dient door de TA in overleg met de parcoursbouwer de snelheid te worden vastgesteld. Dit kan per wedstrijd variëren door bijv.zwaar terrein/weersomstandigheden. Per rubriek zijn 3 snelheden mogelijk. Standaard staat de gebruikelijke snelheid per rubriek ingevuld.</t>
    </r>
    <r>
      <rPr>
        <sz val="10"/>
        <rFont val="MS Sans"/>
      </rPr>
      <t xml:space="preserve">
Wat je wilt afdrukken is te beinvloeden door: Bestand &gt; Pagina-indeling ... afdrukbereik
Tabblad Pagina: Staand    en  Tabblad Blad: Afdrukbereik: B10:R41   (Klasse L, M en Z)
</t>
    </r>
  </si>
  <si>
    <t>Aantal hindernissen</t>
  </si>
  <si>
    <r>
      <t xml:space="preserve">De </t>
    </r>
    <r>
      <rPr>
        <b/>
        <sz val="10"/>
        <color theme="8"/>
        <rFont val="MS Sans"/>
      </rPr>
      <t>BLAUWE</t>
    </r>
    <r>
      <rPr>
        <sz val="10"/>
        <rFont val="MS Sans"/>
      </rPr>
      <t xml:space="preserve"> velden overeenkomstig de gegevens van de parcoursbouwer invullen voor iedere rubriek en iedere klasse.         </t>
    </r>
    <r>
      <rPr>
        <b/>
        <sz val="10"/>
        <color theme="9"/>
        <rFont val="MS Sans"/>
      </rPr>
      <t>GROEN</t>
    </r>
    <r>
      <rPr>
        <sz val="10"/>
        <rFont val="MS Sans"/>
      </rPr>
      <t xml:space="preserve"> gekleurde velden invullen / wijzigen n.a.v. de gegevens van parcourbouwer.
UITSLUITEND de </t>
    </r>
    <r>
      <rPr>
        <b/>
        <sz val="10"/>
        <color rgb="FFFFC000"/>
        <rFont val="MS Sans"/>
      </rPr>
      <t>ROOD</t>
    </r>
    <r>
      <rPr>
        <sz val="10"/>
        <rFont val="MS Sans"/>
      </rPr>
      <t xml:space="preserve"> gekleurde velden wijzigen in overleg met de Technisch Afgevaardigde en/of het Hoofd van de Jury.
LET OP dat de ROOD gekleurde velden de juiste standaard waarde heeft, deze zie je door het rode veld aan te klikken.
Wat je wilt afdrukken is te beinvloeden door: Bestand &gt; Pagina-instelling,&gt;afdrukbereik
Tabblad Pagina: Staand  en  Tabblad Blad: Afdrukbereik: B11:I70   (Vaardigheid overzicht Klasse L, M en Z)</t>
    </r>
  </si>
  <si>
    <t xml:space="preserve">verplichte---&gt;  doorgangen     </t>
  </si>
  <si>
    <t xml:space="preserve">verplichte---&gt; doorgangen    </t>
  </si>
  <si>
    <r>
      <t xml:space="preserve">Alleen de GROEN gekleurde velden invullen / wijzigen n.a.v. de gegevens van parcourbouwer. Afstand warmingup terrein invoeren in 5000 / 5200 / 5400 / 5600 / 5800 of 6000 om bij toegestane tijd hele minuten te krijgen.
Alleen de ROOD gekleurde velden wijzigen in overleg met de Technisch Afgevaardigde en/of 
het Hoofd van de Jury. </t>
    </r>
    <r>
      <rPr>
        <sz val="10"/>
        <color indexed="10"/>
        <rFont val="MS Sans"/>
      </rPr>
      <t>Het B-traject kan voor de L en de Z aangepast worden afhankelijk van het wegtraject INCL. lengte in de hindernissen</t>
    </r>
    <r>
      <rPr>
        <sz val="10"/>
        <rFont val="MS Sans"/>
      </rPr>
      <t xml:space="preserve">
</t>
    </r>
    <r>
      <rPr>
        <b/>
        <sz val="10"/>
        <rFont val="MS Sans"/>
      </rPr>
      <t>LET OP! Iedere wedstrijd dient door de TA in overleg met de parcoursbouwer de snelheid te worden vastgesteld. Dit kan per wedstrijd variëren door bijv.zwaar terrein/weersomstandigheden. Per rubriek zijn 3 snelheden mogelijk. Standaard staat de gebruikelijke snelheid per rubriek ingevuld.</t>
    </r>
    <r>
      <rPr>
        <sz val="10"/>
        <rFont val="MS Sans"/>
      </rPr>
      <t xml:space="preserve">
Wat je wilt afdrukken is te beinvloeden door: Bestand &gt; Pagina-indeling ... afdrukbereik
Tabblad Pagina: Staand    en  Tabblad Blad: Afdrukbereik: B10:R41   (Klasse L, M en Z)
</t>
    </r>
  </si>
  <si>
    <t>Lengte traject</t>
  </si>
  <si>
    <t xml:space="preserve">Klasse L </t>
  </si>
  <si>
    <t>Hobbyklasse</t>
  </si>
  <si>
    <t>1 - 4 - 7 - P - Q</t>
  </si>
  <si>
    <t>1span pony L / 1span paard L / 2span pony L / IMP. Pony / IMP. Paard</t>
  </si>
  <si>
    <t>P - Q</t>
  </si>
  <si>
    <t>SWM te 'PLAATSNAAM' op 'DATUM'</t>
  </si>
  <si>
    <t>Pony   IMPULS</t>
  </si>
  <si>
    <t>Paard IMPULS</t>
  </si>
  <si>
    <t>Toevoegen extra minuten in uitz.gevallen in traject A</t>
  </si>
  <si>
    <t>Toevoegen extra minuten in uitz.gevallen in traject B</t>
  </si>
  <si>
    <r>
      <t xml:space="preserve">Vul in het tweede veld (C2) de datum van beide wedstrijddagen in. (Datum in tekst ingeven dus bijvoorbeeld: </t>
    </r>
    <r>
      <rPr>
        <b/>
        <sz val="11"/>
        <color indexed="8"/>
        <rFont val="Calibri"/>
        <family val="2"/>
      </rPr>
      <t>13 en 14 april 2023</t>
    </r>
    <r>
      <rPr>
        <sz val="11"/>
        <color theme="1"/>
        <rFont val="Calibri"/>
        <family val="2"/>
        <scheme val="minor"/>
      </rPr>
      <t>)</t>
    </r>
  </si>
  <si>
    <t>VAARDIGHEID OVERZICHT  KLASSE L + IMPULS</t>
  </si>
  <si>
    <t>Pony   Klasse L + IMPULS</t>
  </si>
  <si>
    <t>Paard   Klasse L + IMPULS</t>
  </si>
  <si>
    <t>Versie: 2024-02 Rekenkamer KNHS</t>
  </si>
  <si>
    <t>(revisie door HvdM)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</si>
</sst>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ss.0;@"/>
  </numFmts>
  <fonts count="50">
    <font>
      <sz val="11"/>
      <color theme="1"/>
      <name val="Calibri"/>
      <family val="2"/>
      <scheme val="minor"/>
    </font>
    <font>
      <b/>
      <sz val="11"/>
      <color indexed="8"/>
      <name val="Calibri"/>
      <family val="2"/>
    </font>
    <font>
      <b/>
      <sz val="10"/>
      <color indexed="52"/>
      <name val="Arial"/>
      <family val="2"/>
    </font>
    <font>
      <sz val="10"/>
      <name val="Arial"/>
      <family val="2"/>
    </font>
    <font>
      <b/>
      <i/>
      <sz val="12"/>
      <name val="Arial"/>
      <family val="2"/>
    </font>
    <font>
      <b/>
      <sz val="12"/>
      <name val="Arial"/>
      <family val="2"/>
    </font>
    <font>
      <sz val="10"/>
      <name val="MS Sans"/>
    </font>
    <font>
      <sz val="10"/>
      <color indexed="10"/>
      <name val="MS Sans"/>
    </font>
    <font>
      <b/>
      <sz val="14"/>
      <name val="CG Times (W1)"/>
    </font>
    <font>
      <i/>
      <sz val="12"/>
      <name val="Arial"/>
      <family val="2"/>
    </font>
    <font>
      <b/>
      <i/>
      <sz val="16"/>
      <name val="Arial"/>
      <family val="2"/>
    </font>
    <font>
      <sz val="9"/>
      <name val="Arial Narrow"/>
      <family val="2"/>
    </font>
    <font>
      <b/>
      <sz val="9"/>
      <color indexed="81"/>
      <name val="Tahoma"/>
      <family val="2"/>
    </font>
    <font>
      <b/>
      <sz val="9"/>
      <color indexed="81"/>
      <name val="Tahoma"/>
      <charset val="1"/>
    </font>
    <font>
      <sz val="9"/>
      <color indexed="81"/>
      <name val="Tahoma"/>
      <family val="2"/>
    </font>
    <font>
      <sz val="9"/>
      <color indexed="81"/>
      <name val="Tahoma"/>
      <charset val="1"/>
    </font>
    <font>
      <sz val="14"/>
      <name val="Arial"/>
      <family val="2"/>
    </font>
    <font>
      <b/>
      <sz val="12"/>
      <color indexed="9"/>
      <name val="Arial"/>
      <family val="2"/>
    </font>
    <font>
      <b/>
      <sz val="10"/>
      <name val="Arial"/>
      <family val="2"/>
    </font>
    <font>
      <i/>
      <sz val="14"/>
      <name val="Arial"/>
      <family val="2"/>
    </font>
    <font>
      <b/>
      <i/>
      <sz val="10"/>
      <name val="Arial"/>
      <family val="2"/>
    </font>
    <font>
      <sz val="12"/>
      <name val="Arial"/>
      <family val="2"/>
    </font>
    <font>
      <sz val="12"/>
      <name val="Arial Narrow"/>
      <family val="2"/>
    </font>
    <font>
      <sz val="12"/>
      <name val="Arial"/>
    </font>
    <font>
      <sz val="10"/>
      <name val="Arial Narrow"/>
      <family val="2"/>
    </font>
    <font>
      <b/>
      <sz val="10"/>
      <name val="MS Sans"/>
    </font>
    <font>
      <i/>
      <sz val="8"/>
      <name val="MS Sans"/>
    </font>
    <font>
      <b/>
      <sz val="12"/>
      <color indexed="8"/>
      <name val="Arial"/>
      <family val="2"/>
    </font>
    <font>
      <sz val="12"/>
      <color indexed="8"/>
      <name val="Arial"/>
      <family val="2"/>
    </font>
    <font>
      <b/>
      <sz val="11"/>
      <color theme="1"/>
      <name val="Calibri"/>
      <family val="2"/>
      <scheme val="minor"/>
    </font>
    <font>
      <u/>
      <sz val="9"/>
      <color rgb="FF008080"/>
      <name val="Arial"/>
      <family val="2"/>
    </font>
    <font>
      <i/>
      <sz val="14"/>
      <color theme="1"/>
      <name val="Arial"/>
      <family val="2"/>
    </font>
    <font>
      <sz val="12"/>
      <color theme="1"/>
      <name val="Arial"/>
      <family val="2"/>
    </font>
    <font>
      <b/>
      <sz val="14"/>
      <color theme="1"/>
      <name val="Arial"/>
      <family val="2"/>
    </font>
    <font>
      <b/>
      <sz val="16"/>
      <color theme="1"/>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b/>
      <u/>
      <sz val="9"/>
      <color indexed="10"/>
      <name val="Tahoma"/>
      <family val="2"/>
    </font>
    <font>
      <sz val="10"/>
      <color theme="0"/>
      <name val="Arial"/>
      <family val="2"/>
    </font>
    <font>
      <sz val="10"/>
      <color theme="0" tint="-4.9989318521683403E-2"/>
      <name val="Arial"/>
      <family val="2"/>
    </font>
    <font>
      <b/>
      <sz val="10"/>
      <color theme="8"/>
      <name val="MS Sans"/>
    </font>
    <font>
      <b/>
      <sz val="10"/>
      <color theme="9"/>
      <name val="MS Sans"/>
    </font>
    <font>
      <b/>
      <sz val="10"/>
      <color rgb="FFFFC000"/>
      <name val="MS Sans"/>
    </font>
    <font>
      <sz val="8"/>
      <name val="MS Sans"/>
    </font>
    <font>
      <sz val="10"/>
      <color theme="1"/>
      <name val="MS Sans"/>
    </font>
    <font>
      <b/>
      <sz val="8"/>
      <color theme="1"/>
      <name val="Calibri"/>
      <family val="2"/>
      <scheme val="minor"/>
    </font>
    <font>
      <b/>
      <sz val="12"/>
      <color theme="1"/>
      <name val="Calibri"/>
      <family val="2"/>
      <scheme val="minor"/>
    </font>
    <font>
      <b/>
      <i/>
      <sz val="12"/>
      <color theme="1"/>
      <name val="Calibri"/>
      <family val="2"/>
      <scheme val="minor"/>
    </font>
    <font>
      <b/>
      <i/>
      <sz val="6"/>
      <color rgb="FFFF9900"/>
      <name val="Calibri"/>
      <family val="2"/>
      <scheme val="minor"/>
    </font>
  </fonts>
  <fills count="2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Up">
        <fgColor theme="2" tint="-9.9948118533890809E-2"/>
        <bgColor theme="0"/>
      </patternFill>
    </fill>
    <fill>
      <patternFill patternType="lightUp">
        <fgColor theme="2" tint="-9.9948118533890809E-2"/>
        <bgColor auto="1"/>
      </patternFill>
    </fill>
    <fill>
      <patternFill patternType="solid">
        <fgColor rgb="FFCCFFCC"/>
        <bgColor indexed="64"/>
      </patternFill>
    </fill>
    <fill>
      <patternFill patternType="solid">
        <fgColor theme="5" tint="0.39997558519241921"/>
        <bgColor indexed="64"/>
      </patternFill>
    </fill>
  </fills>
  <borders count="113">
    <border>
      <left/>
      <right/>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ck">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ck">
        <color indexed="64"/>
      </left>
      <right style="thick">
        <color indexed="64"/>
      </right>
      <top/>
      <bottom style="thin">
        <color indexed="64"/>
      </bottom>
      <diagonal/>
    </border>
    <border>
      <left style="medium">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thick">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thick">
        <color indexed="64"/>
      </right>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diagonal/>
    </border>
  </borders>
  <cellStyleXfs count="1">
    <xf numFmtId="0" fontId="0" fillId="0" borderId="0"/>
  </cellStyleXfs>
  <cellXfs count="343">
    <xf numFmtId="0" fontId="0" fillId="0" borderId="0" xfId="0"/>
    <xf numFmtId="0" fontId="2" fillId="0" borderId="0" xfId="0" applyFont="1" applyAlignment="1">
      <alignment horizontal="left" vertical="center"/>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0" fillId="0" borderId="1" xfId="0" applyBorder="1" applyAlignment="1" applyProtection="1">
      <alignment vertical="center" wrapText="1"/>
      <protection hidden="1"/>
    </xf>
    <xf numFmtId="0" fontId="0" fillId="0" borderId="1" xfId="0" applyBorder="1" applyAlignment="1">
      <alignment vertical="center" wrapText="1"/>
    </xf>
    <xf numFmtId="0" fontId="5" fillId="2" borderId="2" xfId="0" applyFont="1" applyFill="1" applyBorder="1" applyAlignment="1" applyProtection="1">
      <alignment horizontal="center" vertical="center"/>
      <protection locked="0" hidden="1"/>
    </xf>
    <xf numFmtId="0" fontId="0" fillId="0" borderId="0" xfId="0" applyAlignment="1" applyProtection="1">
      <alignment vertical="center" wrapText="1"/>
      <protection hidden="1"/>
    </xf>
    <xf numFmtId="0" fontId="0" fillId="0" borderId="0" xfId="0" applyAlignment="1">
      <alignment vertical="center" wrapText="1"/>
    </xf>
    <xf numFmtId="0" fontId="5" fillId="3" borderId="2" xfId="0" applyFont="1" applyFill="1" applyBorder="1" applyAlignment="1" applyProtection="1">
      <alignment horizontal="center" vertical="center"/>
      <protection locked="0"/>
    </xf>
    <xf numFmtId="0" fontId="6" fillId="0" borderId="0" xfId="0" applyFont="1" applyAlignment="1" applyProtection="1">
      <alignment horizontal="left"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3" fillId="0" borderId="7" xfId="0" applyFont="1" applyBorder="1" applyAlignment="1" applyProtection="1">
      <alignment horizontal="left" vertical="center"/>
      <protection hidden="1"/>
    </xf>
    <xf numFmtId="3" fontId="3" fillId="4" borderId="8" xfId="0" applyNumberFormat="1" applyFont="1" applyFill="1" applyBorder="1" applyAlignment="1" applyProtection="1">
      <alignment horizontal="right" vertical="center"/>
      <protection hidden="1"/>
    </xf>
    <xf numFmtId="0" fontId="3" fillId="0" borderId="9" xfId="0" applyFont="1" applyBorder="1" applyAlignment="1" applyProtection="1">
      <alignment horizontal="center" vertical="center"/>
      <protection hidden="1"/>
    </xf>
    <xf numFmtId="0" fontId="3" fillId="3" borderId="9" xfId="0" applyFont="1" applyFill="1" applyBorder="1" applyAlignment="1" applyProtection="1">
      <alignment horizontal="center" vertical="center"/>
      <protection locked="0" hidden="1"/>
    </xf>
    <xf numFmtId="21" fontId="3" fillId="0" borderId="9" xfId="0" applyNumberFormat="1" applyFont="1" applyBorder="1" applyAlignment="1" applyProtection="1">
      <alignment horizontal="center" vertical="center"/>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center" vertical="center"/>
      <protection hidden="1"/>
    </xf>
    <xf numFmtId="21" fontId="3" fillId="0" borderId="11" xfId="0" applyNumberFormat="1"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6" fillId="0" borderId="10" xfId="0" applyFont="1" applyBorder="1" applyAlignment="1" applyProtection="1">
      <alignment horizontal="left" vertical="center"/>
      <protection hidden="1"/>
    </xf>
    <xf numFmtId="3" fontId="3" fillId="5" borderId="8" xfId="0" applyNumberFormat="1" applyFont="1" applyFill="1" applyBorder="1" applyAlignment="1" applyProtection="1">
      <alignment horizontal="right" vertical="center"/>
      <protection locked="0"/>
    </xf>
    <xf numFmtId="0" fontId="3" fillId="3" borderId="11" xfId="0" applyFont="1" applyFill="1" applyBorder="1" applyAlignment="1" applyProtection="1">
      <alignment horizontal="center" vertical="center"/>
      <protection locked="0" hidden="1"/>
    </xf>
    <xf numFmtId="0" fontId="6" fillId="0" borderId="13" xfId="0" applyFont="1" applyBorder="1" applyAlignment="1" applyProtection="1">
      <alignment horizontal="left" vertical="center"/>
      <protection hidden="1"/>
    </xf>
    <xf numFmtId="0" fontId="3" fillId="4" borderId="14" xfId="0" applyFont="1" applyFill="1" applyBorder="1" applyAlignment="1" applyProtection="1">
      <alignment horizontal="center" vertical="center"/>
      <protection hidden="1"/>
    </xf>
    <xf numFmtId="21" fontId="3" fillId="0" borderId="14" xfId="0" applyNumberFormat="1" applyFont="1" applyBorder="1" applyAlignment="1" applyProtection="1">
      <alignment horizontal="center" vertical="center"/>
      <protection hidden="1"/>
    </xf>
    <xf numFmtId="21" fontId="3" fillId="0" borderId="15" xfId="0" applyNumberFormat="1" applyFont="1" applyBorder="1" applyAlignment="1" applyProtection="1">
      <alignment horizontal="center" vertical="center"/>
      <protection hidden="1"/>
    </xf>
    <xf numFmtId="0" fontId="3" fillId="4" borderId="16" xfId="0" applyFont="1" applyFill="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3" fontId="3" fillId="0" borderId="4" xfId="0" applyNumberFormat="1" applyFont="1" applyBorder="1" applyAlignment="1" applyProtection="1">
      <alignment horizontal="right" vertical="center"/>
      <protection hidden="1"/>
    </xf>
    <xf numFmtId="0" fontId="3" fillId="0" borderId="5" xfId="0" applyFont="1" applyBorder="1" applyAlignment="1" applyProtection="1">
      <alignment horizontal="center" vertical="center"/>
      <protection hidden="1"/>
    </xf>
    <xf numFmtId="21" fontId="3" fillId="0" borderId="5" xfId="0" applyNumberFormat="1"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3" fontId="3" fillId="0" borderId="0" xfId="0" applyNumberFormat="1" applyFont="1" applyAlignment="1" applyProtection="1">
      <alignment horizontal="right" vertical="center"/>
      <protection hidden="1"/>
    </xf>
    <xf numFmtId="0" fontId="3" fillId="0" borderId="0" xfId="0" applyFont="1" applyAlignment="1" applyProtection="1">
      <alignment horizontal="center" vertical="center"/>
      <protection hidden="1"/>
    </xf>
    <xf numFmtId="21" fontId="3" fillId="0" borderId="0" xfId="0" applyNumberFormat="1"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center" vertical="center"/>
      <protection hidden="1"/>
    </xf>
    <xf numFmtId="0" fontId="29" fillId="0" borderId="0" xfId="0" applyFont="1"/>
    <xf numFmtId="0" fontId="0" fillId="0" borderId="17" xfId="0" applyBorder="1"/>
    <xf numFmtId="0" fontId="0" fillId="0" borderId="18" xfId="0" applyBorder="1"/>
    <xf numFmtId="0" fontId="0" fillId="0" borderId="19" xfId="0"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24"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4" xfId="0" applyBorder="1" applyAlignment="1">
      <alignment horizontal="center"/>
    </xf>
    <xf numFmtId="0" fontId="0" fillId="0" borderId="27" xfId="0" applyBorder="1" applyAlignment="1">
      <alignment horizontal="center"/>
    </xf>
    <xf numFmtId="0" fontId="0" fillId="0" borderId="28" xfId="0" applyBorder="1" applyAlignment="1">
      <alignment horizontal="left"/>
    </xf>
    <xf numFmtId="0" fontId="0" fillId="0" borderId="29" xfId="0" applyBorder="1" applyAlignment="1">
      <alignment horizontal="center"/>
    </xf>
    <xf numFmtId="0" fontId="0" fillId="0" borderId="30"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left" shrinkToFit="1"/>
    </xf>
    <xf numFmtId="0" fontId="0" fillId="0" borderId="33"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0" xfId="0" applyFont="1" applyFill="1" applyAlignment="1" applyProtection="1">
      <alignment horizontal="left" vertical="center"/>
      <protection hidden="1"/>
    </xf>
    <xf numFmtId="0" fontId="5"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21" fontId="3" fillId="0" borderId="37" xfId="0" applyNumberFormat="1" applyFont="1" applyBorder="1" applyAlignment="1" applyProtection="1">
      <alignment horizontal="left" vertical="center"/>
      <protection hidden="1"/>
    </xf>
    <xf numFmtId="0" fontId="3" fillId="0" borderId="9" xfId="0" applyFont="1" applyBorder="1" applyAlignment="1" applyProtection="1">
      <alignment horizontal="center" vertical="center"/>
      <protection locked="0" hidden="1"/>
    </xf>
    <xf numFmtId="3" fontId="3" fillId="4" borderId="38" xfId="0" applyNumberFormat="1" applyFont="1" applyFill="1" applyBorder="1" applyAlignment="1" applyProtection="1">
      <alignment horizontal="center" vertical="center"/>
      <protection hidden="1"/>
    </xf>
    <xf numFmtId="0" fontId="3" fillId="4" borderId="38" xfId="0" applyFont="1" applyFill="1" applyBorder="1" applyAlignment="1" applyProtection="1">
      <alignment horizontal="center" vertical="center"/>
      <protection hidden="1"/>
    </xf>
    <xf numFmtId="3" fontId="18" fillId="5" borderId="8" xfId="0" applyNumberFormat="1" applyFont="1" applyFill="1" applyBorder="1" applyAlignment="1" applyProtection="1">
      <alignment horizontal="right" vertical="center"/>
      <protection locked="0"/>
    </xf>
    <xf numFmtId="0" fontId="30" fillId="0" borderId="0" xfId="0" applyFont="1" applyAlignment="1">
      <alignment horizontal="justify"/>
    </xf>
    <xf numFmtId="0" fontId="6" fillId="0" borderId="0" xfId="0" applyFont="1" applyAlignment="1" applyProtection="1">
      <alignment vertical="center" wrapText="1"/>
      <protection hidden="1"/>
    </xf>
    <xf numFmtId="0" fontId="21" fillId="6" borderId="25" xfId="0" applyFont="1" applyFill="1" applyBorder="1" applyAlignment="1" applyProtection="1">
      <alignment horizontal="center" vertical="center"/>
      <protection locked="0"/>
    </xf>
    <xf numFmtId="0" fontId="21" fillId="6" borderId="25" xfId="0" applyFont="1" applyFill="1" applyBorder="1" applyAlignment="1" applyProtection="1">
      <alignment horizontal="center" vertical="center" wrapText="1"/>
      <protection locked="0"/>
    </xf>
    <xf numFmtId="0" fontId="0" fillId="0" borderId="0" xfId="0" applyAlignment="1" applyProtection="1">
      <alignment horizontal="left" indent="10"/>
      <protection hidden="1"/>
    </xf>
    <xf numFmtId="0" fontId="6" fillId="0" borderId="0" xfId="0" applyFont="1" applyAlignment="1" applyProtection="1">
      <alignment horizontal="left" vertical="center" wrapText="1" indent="10"/>
      <protection hidden="1"/>
    </xf>
    <xf numFmtId="0" fontId="8"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0" fontId="22" fillId="0" borderId="0" xfId="0" applyFont="1" applyAlignment="1" applyProtection="1">
      <alignment horizontal="center" vertical="center"/>
      <protection hidden="1"/>
    </xf>
    <xf numFmtId="0" fontId="11" fillId="0" borderId="41" xfId="0" applyFont="1" applyBorder="1" applyAlignment="1" applyProtection="1">
      <alignment horizontal="center" vertical="center" wrapText="1"/>
      <protection hidden="1"/>
    </xf>
    <xf numFmtId="0" fontId="11" fillId="0" borderId="42"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wrapText="1"/>
      <protection hidden="1"/>
    </xf>
    <xf numFmtId="45" fontId="21" fillId="0" borderId="44" xfId="0" applyNumberFormat="1" applyFont="1" applyBorder="1" applyAlignment="1" applyProtection="1">
      <alignment horizontal="center" vertical="center"/>
      <protection hidden="1"/>
    </xf>
    <xf numFmtId="49" fontId="21" fillId="0" borderId="0" xfId="0" applyNumberFormat="1" applyFont="1" applyAlignment="1" applyProtection="1">
      <alignment horizontal="center" vertical="center"/>
      <protection hidden="1"/>
    </xf>
    <xf numFmtId="0" fontId="24" fillId="0" borderId="45" xfId="0" applyFont="1" applyBorder="1" applyAlignment="1" applyProtection="1">
      <alignment horizontal="center" vertical="center"/>
      <protection hidden="1"/>
    </xf>
    <xf numFmtId="45" fontId="21" fillId="0" borderId="46" xfId="0" applyNumberFormat="1" applyFont="1" applyBorder="1" applyAlignment="1" applyProtection="1">
      <alignment horizontal="center" vertical="center"/>
      <protection hidden="1"/>
    </xf>
    <xf numFmtId="0" fontId="24" fillId="0" borderId="47" xfId="0" applyFont="1" applyBorder="1" applyAlignment="1" applyProtection="1">
      <alignment horizontal="center" vertical="center"/>
      <protection hidden="1"/>
    </xf>
    <xf numFmtId="0" fontId="24" fillId="0" borderId="48" xfId="0" applyFont="1" applyBorder="1" applyAlignment="1" applyProtection="1">
      <alignment horizontal="center" vertical="center"/>
      <protection hidden="1"/>
    </xf>
    <xf numFmtId="0" fontId="21"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6" fillId="0" borderId="49" xfId="0" applyFont="1" applyBorder="1" applyAlignment="1" applyProtection="1">
      <alignment horizontal="center" vertical="center"/>
      <protection hidden="1"/>
    </xf>
    <xf numFmtId="0" fontId="6" fillId="0" borderId="50" xfId="0" applyFont="1" applyBorder="1" applyAlignment="1" applyProtection="1">
      <alignment horizontal="center" vertical="center"/>
      <protection hidden="1"/>
    </xf>
    <xf numFmtId="0" fontId="6" fillId="0" borderId="20" xfId="0" applyFont="1" applyBorder="1" applyAlignment="1" applyProtection="1">
      <alignment horizontal="left" vertical="center"/>
      <protection hidden="1"/>
    </xf>
    <xf numFmtId="0" fontId="6" fillId="0" borderId="22" xfId="0" applyFont="1" applyBorder="1" applyAlignment="1" applyProtection="1">
      <alignment horizontal="left" vertical="center"/>
      <protection hidden="1"/>
    </xf>
    <xf numFmtId="0" fontId="6" fillId="0" borderId="51" xfId="0" applyFont="1" applyBorder="1" applyAlignment="1" applyProtection="1">
      <alignment horizontal="center" vertical="center"/>
      <protection hidden="1"/>
    </xf>
    <xf numFmtId="0" fontId="6" fillId="0" borderId="52" xfId="0" applyFont="1" applyBorder="1" applyAlignment="1" applyProtection="1">
      <alignment horizontal="center" vertical="center"/>
      <protection hidden="1"/>
    </xf>
    <xf numFmtId="0" fontId="6" fillId="0" borderId="24" xfId="0" applyFont="1" applyBorder="1" applyAlignment="1" applyProtection="1">
      <alignment horizontal="left" vertical="center"/>
      <protection hidden="1"/>
    </xf>
    <xf numFmtId="0" fontId="6" fillId="0" borderId="26" xfId="0" applyFont="1" applyBorder="1" applyAlignment="1" applyProtection="1">
      <alignment horizontal="left" vertical="center"/>
      <protection hidden="1"/>
    </xf>
    <xf numFmtId="0" fontId="6" fillId="0" borderId="27"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32" xfId="0" applyFont="1" applyBorder="1" applyAlignment="1" applyProtection="1">
      <alignment horizontal="left" vertical="center"/>
      <protection hidden="1"/>
    </xf>
    <xf numFmtId="0" fontId="0" fillId="0" borderId="34" xfId="0" applyBorder="1"/>
    <xf numFmtId="0" fontId="6" fillId="0" borderId="35"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11" fillId="0" borderId="0" xfId="0" applyFont="1" applyAlignment="1" applyProtection="1">
      <alignment horizontal="center" vertical="center" wrapText="1"/>
      <protection hidden="1"/>
    </xf>
    <xf numFmtId="49" fontId="11" fillId="0" borderId="0" xfId="0" applyNumberFormat="1" applyFont="1" applyAlignment="1" applyProtection="1">
      <alignment horizontal="center" vertical="center" wrapText="1"/>
      <protection hidden="1"/>
    </xf>
    <xf numFmtId="0" fontId="21" fillId="0" borderId="53" xfId="0" applyFont="1" applyBorder="1" applyAlignment="1" applyProtection="1">
      <alignment vertical="center"/>
      <protection hidden="1"/>
    </xf>
    <xf numFmtId="0" fontId="21" fillId="7" borderId="50" xfId="0" applyFont="1" applyFill="1" applyBorder="1" applyAlignment="1" applyProtection="1">
      <alignment vertical="center"/>
      <protection hidden="1"/>
    </xf>
    <xf numFmtId="0" fontId="21" fillId="7" borderId="54" xfId="0" applyFont="1" applyFill="1" applyBorder="1" applyAlignment="1" applyProtection="1">
      <alignment vertical="center"/>
      <protection hidden="1"/>
    </xf>
    <xf numFmtId="164" fontId="21" fillId="7" borderId="55" xfId="0" applyNumberFormat="1" applyFont="1" applyFill="1" applyBorder="1" applyAlignment="1" applyProtection="1">
      <alignment vertical="center"/>
      <protection locked="0" hidden="1"/>
    </xf>
    <xf numFmtId="45" fontId="21" fillId="0" borderId="0" xfId="0" applyNumberFormat="1" applyFont="1" applyAlignment="1" applyProtection="1">
      <alignment horizontal="center"/>
      <protection hidden="1"/>
    </xf>
    <xf numFmtId="0" fontId="21" fillId="0" borderId="0" xfId="0" applyFont="1" applyAlignment="1" applyProtection="1">
      <alignment vertical="center"/>
      <protection locked="0"/>
    </xf>
    <xf numFmtId="49" fontId="21" fillId="0" borderId="0" xfId="0" applyNumberFormat="1" applyFont="1" applyAlignment="1" applyProtection="1">
      <alignment vertical="center"/>
      <protection hidden="1"/>
    </xf>
    <xf numFmtId="0" fontId="21" fillId="0" borderId="54" xfId="0" applyFont="1" applyBorder="1" applyAlignment="1" applyProtection="1">
      <alignment horizontal="center" vertical="center"/>
      <protection hidden="1"/>
    </xf>
    <xf numFmtId="0" fontId="0" fillId="0" borderId="36" xfId="0" applyBorder="1" applyAlignment="1">
      <alignment horizontal="center" vertical="center"/>
    </xf>
    <xf numFmtId="0" fontId="0" fillId="0" borderId="56" xfId="0" applyBorder="1" applyAlignment="1">
      <alignment horizontal="center" vertical="center"/>
    </xf>
    <xf numFmtId="0" fontId="21" fillId="5" borderId="50" xfId="0" applyFont="1" applyFill="1" applyBorder="1" applyAlignment="1" applyProtection="1">
      <alignment vertical="center"/>
      <protection hidden="1"/>
    </xf>
    <xf numFmtId="0" fontId="21" fillId="5" borderId="50" xfId="0" applyFont="1" applyFill="1" applyBorder="1" applyAlignment="1" applyProtection="1">
      <alignment vertical="center"/>
      <protection locked="0" hidden="1"/>
    </xf>
    <xf numFmtId="0" fontId="21" fillId="5" borderId="50" xfId="0" applyFont="1" applyFill="1" applyBorder="1" applyAlignment="1" applyProtection="1">
      <alignment horizontal="center" vertical="center"/>
      <protection hidden="1"/>
    </xf>
    <xf numFmtId="0" fontId="21" fillId="5" borderId="57" xfId="0" applyFont="1" applyFill="1" applyBorder="1" applyAlignment="1" applyProtection="1">
      <alignment horizontal="center" vertical="center"/>
      <protection hidden="1"/>
    </xf>
    <xf numFmtId="0" fontId="32" fillId="0" borderId="58" xfId="0" applyFont="1" applyBorder="1" applyAlignment="1">
      <alignment horizontal="center"/>
    </xf>
    <xf numFmtId="0" fontId="0" fillId="0" borderId="40" xfId="0" applyBorder="1" applyAlignment="1">
      <alignment horizontal="center"/>
    </xf>
    <xf numFmtId="0" fontId="0" fillId="0" borderId="0" xfId="0" applyAlignment="1">
      <alignment horizontal="center"/>
    </xf>
    <xf numFmtId="0" fontId="0" fillId="0" borderId="59" xfId="0" applyBorder="1" applyAlignment="1">
      <alignment horizontal="center"/>
    </xf>
    <xf numFmtId="0" fontId="32" fillId="8" borderId="50" xfId="0" applyFont="1" applyFill="1" applyBorder="1"/>
    <xf numFmtId="0" fontId="21" fillId="8" borderId="50" xfId="0" applyFont="1" applyFill="1" applyBorder="1" applyAlignment="1" applyProtection="1">
      <alignment horizontal="left" vertical="center"/>
      <protection hidden="1"/>
    </xf>
    <xf numFmtId="0" fontId="21" fillId="8" borderId="60" xfId="0" applyFont="1" applyFill="1" applyBorder="1" applyAlignment="1" applyProtection="1">
      <alignment horizontal="left" vertical="center"/>
      <protection hidden="1"/>
    </xf>
    <xf numFmtId="0" fontId="32" fillId="0" borderId="54" xfId="0" applyFont="1" applyBorder="1" applyAlignment="1">
      <alignment horizontal="center"/>
    </xf>
    <xf numFmtId="0" fontId="32" fillId="9" borderId="50" xfId="0" applyFont="1" applyFill="1" applyBorder="1"/>
    <xf numFmtId="0" fontId="32" fillId="9" borderId="60" xfId="0" applyFont="1" applyFill="1" applyBorder="1"/>
    <xf numFmtId="0" fontId="21" fillId="0" borderId="54" xfId="0" applyFont="1" applyBorder="1" applyAlignment="1" applyProtection="1">
      <alignment horizontal="left" vertical="center"/>
      <protection hidden="1"/>
    </xf>
    <xf numFmtId="0" fontId="32" fillId="0" borderId="0" xfId="0" applyFont="1"/>
    <xf numFmtId="0" fontId="21" fillId="0" borderId="0" xfId="0" applyFont="1" applyAlignment="1" applyProtection="1">
      <alignment horizontal="left" vertical="center"/>
      <protection hidden="1"/>
    </xf>
    <xf numFmtId="0" fontId="21" fillId="10" borderId="19" xfId="0" applyFont="1" applyFill="1" applyBorder="1" applyAlignment="1" applyProtection="1">
      <alignment horizontal="left" vertical="center"/>
      <protection hidden="1"/>
    </xf>
    <xf numFmtId="0" fontId="21" fillId="10" borderId="60" xfId="0" applyFont="1" applyFill="1" applyBorder="1" applyAlignment="1" applyProtection="1">
      <alignment horizontal="left" vertical="center"/>
      <protection hidden="1"/>
    </xf>
    <xf numFmtId="0" fontId="24" fillId="0" borderId="0" xfId="0" applyFont="1" applyAlignment="1" applyProtection="1">
      <alignment horizontal="center" vertical="center"/>
      <protection hidden="1"/>
    </xf>
    <xf numFmtId="0" fontId="0" fillId="0" borderId="56" xfId="0" applyBorder="1" applyAlignment="1">
      <alignment horizontal="center"/>
    </xf>
    <xf numFmtId="49" fontId="21" fillId="0" borderId="53" xfId="0" applyNumberFormat="1" applyFont="1" applyBorder="1" applyAlignment="1" applyProtection="1">
      <alignment vertical="center"/>
      <protection hidden="1"/>
    </xf>
    <xf numFmtId="0" fontId="21" fillId="11" borderId="21" xfId="0" applyFont="1" applyFill="1" applyBorder="1" applyAlignment="1" applyProtection="1">
      <alignment horizontal="left" vertical="center"/>
      <protection hidden="1"/>
    </xf>
    <xf numFmtId="0" fontId="32" fillId="11" borderId="22" xfId="0" applyFont="1" applyFill="1" applyBorder="1"/>
    <xf numFmtId="0" fontId="32" fillId="0" borderId="61" xfId="0" applyFont="1" applyBorder="1"/>
    <xf numFmtId="0" fontId="0" fillId="0" borderId="61" xfId="0" applyBorder="1"/>
    <xf numFmtId="45" fontId="21" fillId="0" borderId="61" xfId="0" applyNumberFormat="1" applyFont="1" applyBorder="1" applyAlignment="1" applyProtection="1">
      <alignment horizontal="center"/>
      <protection hidden="1"/>
    </xf>
    <xf numFmtId="0" fontId="21" fillId="0" borderId="61" xfId="0" applyFont="1" applyBorder="1" applyAlignment="1" applyProtection="1">
      <alignment vertical="center"/>
      <protection locked="0"/>
    </xf>
    <xf numFmtId="49" fontId="21" fillId="0" borderId="51" xfId="0" applyNumberFormat="1" applyFont="1" applyBorder="1" applyAlignment="1" applyProtection="1">
      <alignment vertical="center"/>
      <protection hidden="1"/>
    </xf>
    <xf numFmtId="0" fontId="5" fillId="12" borderId="2" xfId="0" applyFont="1" applyFill="1" applyBorder="1" applyAlignment="1" applyProtection="1">
      <alignment horizontal="center" vertical="center"/>
      <protection locked="0" hidden="1"/>
    </xf>
    <xf numFmtId="0" fontId="5" fillId="3" borderId="2" xfId="0" applyFont="1" applyFill="1" applyBorder="1" applyAlignment="1">
      <alignment horizontal="center" vertical="center"/>
    </xf>
    <xf numFmtId="0" fontId="5" fillId="12" borderId="2" xfId="0" applyFont="1" applyFill="1" applyBorder="1" applyAlignment="1" applyProtection="1">
      <alignment horizontal="center" vertical="center"/>
      <protection hidden="1"/>
    </xf>
    <xf numFmtId="0" fontId="0" fillId="0" borderId="40" xfId="0" applyBorder="1" applyAlignment="1" applyProtection="1">
      <alignment vertical="center" wrapText="1"/>
      <protection hidden="1"/>
    </xf>
    <xf numFmtId="0" fontId="18" fillId="0" borderId="38" xfId="0" applyFont="1" applyBorder="1" applyAlignment="1" applyProtection="1">
      <alignment horizontal="center" vertical="center"/>
      <protection hidden="1"/>
    </xf>
    <xf numFmtId="3" fontId="18" fillId="0" borderId="12" xfId="0" applyNumberFormat="1" applyFont="1" applyBorder="1" applyAlignment="1" applyProtection="1">
      <alignment horizontal="center" vertical="center"/>
      <protection hidden="1"/>
    </xf>
    <xf numFmtId="3" fontId="18" fillId="5" borderId="12" xfId="0" applyNumberFormat="1" applyFont="1" applyFill="1" applyBorder="1" applyAlignment="1" applyProtection="1">
      <alignment horizontal="center" vertical="center"/>
      <protection locked="0" hidden="1"/>
    </xf>
    <xf numFmtId="3" fontId="18" fillId="5" borderId="38" xfId="0" applyNumberFormat="1" applyFont="1" applyFill="1" applyBorder="1" applyAlignment="1" applyProtection="1">
      <alignment horizontal="center" vertical="center"/>
      <protection locked="0" hidden="1"/>
    </xf>
    <xf numFmtId="0" fontId="18" fillId="5" borderId="38" xfId="0" applyFont="1" applyFill="1" applyBorder="1" applyAlignment="1" applyProtection="1">
      <alignment horizontal="center" vertical="center"/>
      <protection locked="0" hidden="1"/>
    </xf>
    <xf numFmtId="3" fontId="3" fillId="5" borderId="8" xfId="0" applyNumberFormat="1" applyFont="1" applyFill="1" applyBorder="1" applyAlignment="1" applyProtection="1">
      <alignment horizontal="right" vertical="center"/>
      <protection locked="0" hidden="1"/>
    </xf>
    <xf numFmtId="0" fontId="18" fillId="4" borderId="38" xfId="0" applyFont="1" applyFill="1" applyBorder="1" applyAlignment="1" applyProtection="1">
      <alignment horizontal="center" vertical="center"/>
      <protection locked="0" hidden="1"/>
    </xf>
    <xf numFmtId="3" fontId="18" fillId="4" borderId="12" xfId="0" applyNumberFormat="1" applyFont="1" applyFill="1" applyBorder="1" applyAlignment="1" applyProtection="1">
      <alignment horizontal="center" vertical="center"/>
      <protection locked="0" hidden="1"/>
    </xf>
    <xf numFmtId="0" fontId="0" fillId="0" borderId="0" xfId="0" applyAlignment="1">
      <alignment vertical="top" wrapText="1"/>
    </xf>
    <xf numFmtId="0" fontId="0" fillId="0" borderId="0" xfId="0" applyAlignment="1">
      <alignment horizontal="right" vertical="top" wrapText="1"/>
    </xf>
    <xf numFmtId="0" fontId="34" fillId="13" borderId="62" xfId="0" applyFont="1" applyFill="1" applyBorder="1" applyAlignment="1">
      <alignment vertical="center"/>
    </xf>
    <xf numFmtId="0" fontId="0" fillId="13" borderId="27" xfId="0" applyFill="1" applyBorder="1"/>
    <xf numFmtId="0" fontId="0" fillId="0" borderId="63" xfId="0" applyBorder="1" applyAlignment="1">
      <alignment vertical="top" wrapText="1"/>
    </xf>
    <xf numFmtId="0" fontId="0" fillId="0" borderId="64" xfId="0" applyBorder="1" applyAlignment="1">
      <alignment vertical="center" wrapText="1"/>
    </xf>
    <xf numFmtId="0" fontId="0" fillId="0" borderId="65" xfId="0" applyBorder="1" applyAlignment="1">
      <alignment vertical="top" wrapText="1"/>
    </xf>
    <xf numFmtId="2" fontId="0" fillId="0" borderId="0" xfId="0" applyNumberFormat="1"/>
    <xf numFmtId="2" fontId="0" fillId="0" borderId="0" xfId="0" quotePrefix="1" applyNumberFormat="1"/>
    <xf numFmtId="16" fontId="0" fillId="0" borderId="0" xfId="0" applyNumberFormat="1" applyAlignment="1">
      <alignment horizontal="center"/>
    </xf>
    <xf numFmtId="0" fontId="36" fillId="0" borderId="0" xfId="0" applyFont="1"/>
    <xf numFmtId="45" fontId="0" fillId="0" borderId="0" xfId="0" applyNumberFormat="1"/>
    <xf numFmtId="0" fontId="0" fillId="14" borderId="39" xfId="0" applyFill="1" applyBorder="1"/>
    <xf numFmtId="0" fontId="0" fillId="14" borderId="40" xfId="0" applyFill="1" applyBorder="1"/>
    <xf numFmtId="0" fontId="0" fillId="14" borderId="55" xfId="0" applyFill="1" applyBorder="1"/>
    <xf numFmtId="49" fontId="0" fillId="0" borderId="68" xfId="0" applyNumberFormat="1" applyBorder="1"/>
    <xf numFmtId="0" fontId="0" fillId="0" borderId="69" xfId="0" applyBorder="1"/>
    <xf numFmtId="2" fontId="0" fillId="0" borderId="68" xfId="0" applyNumberFormat="1" applyBorder="1"/>
    <xf numFmtId="2" fontId="0" fillId="0" borderId="68" xfId="0" quotePrefix="1" applyNumberFormat="1" applyBorder="1"/>
    <xf numFmtId="0" fontId="0" fillId="0" borderId="56" xfId="0" applyBorder="1"/>
    <xf numFmtId="2" fontId="0" fillId="14" borderId="40" xfId="0" applyNumberFormat="1" applyFill="1" applyBorder="1"/>
    <xf numFmtId="45" fontId="29" fillId="0" borderId="56" xfId="0" applyNumberFormat="1" applyFont="1" applyBorder="1"/>
    <xf numFmtId="3" fontId="29" fillId="0" borderId="0" xfId="0" applyNumberFormat="1" applyFont="1"/>
    <xf numFmtId="0" fontId="33" fillId="5" borderId="25" xfId="0" quotePrefix="1" applyFont="1" applyFill="1" applyBorder="1" applyAlignment="1" applyProtection="1">
      <alignment horizontal="center" vertical="center"/>
      <protection locked="0"/>
    </xf>
    <xf numFmtId="14" fontId="33" fillId="5" borderId="25" xfId="0" quotePrefix="1" applyNumberFormat="1" applyFont="1" applyFill="1" applyBorder="1" applyAlignment="1" applyProtection="1">
      <alignment horizontal="center" vertical="center"/>
      <protection locked="0"/>
    </xf>
    <xf numFmtId="0" fontId="0" fillId="0" borderId="25" xfId="0" quotePrefix="1" applyBorder="1" applyAlignment="1">
      <alignment horizontal="center"/>
    </xf>
    <xf numFmtId="17" fontId="0" fillId="0" borderId="25" xfId="0" quotePrefix="1" applyNumberFormat="1" applyBorder="1" applyAlignment="1">
      <alignment horizontal="center"/>
    </xf>
    <xf numFmtId="16" fontId="0" fillId="0" borderId="24" xfId="0" quotePrefix="1" applyNumberFormat="1" applyBorder="1" applyAlignment="1">
      <alignment horizontal="center"/>
    </xf>
    <xf numFmtId="0" fontId="0" fillId="15" borderId="23" xfId="0" applyFill="1" applyBorder="1" applyAlignment="1">
      <alignment horizontal="center"/>
    </xf>
    <xf numFmtId="0" fontId="0" fillId="15" borderId="21" xfId="0" applyFill="1" applyBorder="1" applyAlignment="1">
      <alignment horizontal="center"/>
    </xf>
    <xf numFmtId="0" fontId="0" fillId="15" borderId="22" xfId="0" applyFill="1" applyBorder="1" applyAlignment="1">
      <alignment horizontal="center"/>
    </xf>
    <xf numFmtId="0" fontId="0" fillId="15" borderId="27" xfId="0" quotePrefix="1" applyFill="1" applyBorder="1" applyAlignment="1">
      <alignment horizontal="center"/>
    </xf>
    <xf numFmtId="0" fontId="0" fillId="15" borderId="25" xfId="0" quotePrefix="1" applyFill="1" applyBorder="1" applyAlignment="1">
      <alignment horizontal="center"/>
    </xf>
    <xf numFmtId="0" fontId="0" fillId="15" borderId="26" xfId="0" applyFill="1" applyBorder="1" applyAlignment="1">
      <alignment horizontal="center"/>
    </xf>
    <xf numFmtId="0" fontId="0" fillId="15" borderId="31" xfId="0" applyFill="1" applyBorder="1" applyAlignment="1">
      <alignment horizontal="center"/>
    </xf>
    <xf numFmtId="0" fontId="0" fillId="15" borderId="29" xfId="0" applyFill="1" applyBorder="1" applyAlignment="1">
      <alignment horizontal="center"/>
    </xf>
    <xf numFmtId="0" fontId="0" fillId="15" borderId="30" xfId="0" applyFill="1" applyBorder="1" applyAlignment="1">
      <alignment horizontal="center"/>
    </xf>
    <xf numFmtId="0" fontId="0" fillId="15" borderId="35" xfId="0" applyFill="1" applyBorder="1" applyAlignment="1">
      <alignment horizontal="center"/>
    </xf>
    <xf numFmtId="0" fontId="0" fillId="15" borderId="33" xfId="0" applyFill="1" applyBorder="1" applyAlignment="1">
      <alignment horizontal="center"/>
    </xf>
    <xf numFmtId="0" fontId="0" fillId="15" borderId="34" xfId="0" applyFill="1" applyBorder="1" applyAlignment="1">
      <alignment horizontal="center"/>
    </xf>
    <xf numFmtId="0" fontId="37" fillId="0" borderId="0" xfId="0" applyFont="1"/>
    <xf numFmtId="3" fontId="40" fillId="17" borderId="8" xfId="0" applyNumberFormat="1" applyFont="1" applyFill="1" applyBorder="1" applyAlignment="1" applyProtection="1">
      <alignment horizontal="right" vertical="center"/>
      <protection hidden="1"/>
    </xf>
    <xf numFmtId="0" fontId="19" fillId="0" borderId="97" xfId="0" applyFont="1" applyBorder="1" applyAlignment="1" applyProtection="1">
      <alignment vertical="center"/>
      <protection hidden="1"/>
    </xf>
    <xf numFmtId="0" fontId="19" fillId="0" borderId="98" xfId="0" applyFont="1" applyBorder="1" applyAlignment="1" applyProtection="1">
      <alignment vertical="center"/>
      <protection hidden="1"/>
    </xf>
    <xf numFmtId="0" fontId="19" fillId="0" borderId="96" xfId="0" applyFont="1" applyBorder="1" applyAlignment="1" applyProtection="1">
      <alignment horizontal="center" vertical="center"/>
      <protection hidden="1"/>
    </xf>
    <xf numFmtId="0" fontId="31" fillId="0" borderId="96" xfId="0" applyFont="1" applyBorder="1" applyAlignment="1">
      <alignment horizontal="center" vertical="center"/>
    </xf>
    <xf numFmtId="0" fontId="21" fillId="6" borderId="102" xfId="0" applyFont="1" applyFill="1" applyBorder="1" applyAlignment="1" applyProtection="1">
      <alignment horizontal="center" vertical="center"/>
      <protection locked="0"/>
    </xf>
    <xf numFmtId="0" fontId="21" fillId="6" borderId="102" xfId="0" applyFont="1" applyFill="1" applyBorder="1" applyAlignment="1" applyProtection="1">
      <alignment horizontal="center" vertical="center" wrapText="1"/>
      <protection locked="0"/>
    </xf>
    <xf numFmtId="0" fontId="19" fillId="0" borderId="99" xfId="0" applyFont="1" applyBorder="1" applyAlignment="1" applyProtection="1">
      <alignment horizontal="center" vertical="center" wrapText="1"/>
      <protection hidden="1"/>
    </xf>
    <xf numFmtId="0" fontId="21" fillId="6" borderId="100" xfId="0" applyFont="1" applyFill="1" applyBorder="1" applyAlignment="1" applyProtection="1">
      <alignment horizontal="center" vertical="center" wrapText="1"/>
      <protection locked="0"/>
    </xf>
    <xf numFmtId="0" fontId="21" fillId="6" borderId="103" xfId="0" applyFont="1" applyFill="1" applyBorder="1" applyAlignment="1" applyProtection="1">
      <alignment horizontal="center" vertical="center" wrapText="1"/>
      <protection locked="0"/>
    </xf>
    <xf numFmtId="0" fontId="0" fillId="0" borderId="39" xfId="0" applyBorder="1"/>
    <xf numFmtId="0" fontId="44" fillId="0" borderId="55" xfId="0" applyFont="1" applyBorder="1" applyAlignment="1" applyProtection="1">
      <alignment horizontal="center" vertical="center" wrapText="1"/>
      <protection hidden="1"/>
    </xf>
    <xf numFmtId="0" fontId="45" fillId="18" borderId="26" xfId="0" applyFont="1" applyFill="1" applyBorder="1" applyAlignment="1" applyProtection="1">
      <alignment horizontal="center" vertical="center"/>
      <protection locked="0" hidden="1"/>
    </xf>
    <xf numFmtId="0" fontId="45" fillId="18" borderId="34" xfId="0" applyFont="1" applyFill="1" applyBorder="1" applyAlignment="1" applyProtection="1">
      <alignment horizontal="center" vertical="center"/>
      <protection locked="0" hidden="1"/>
    </xf>
    <xf numFmtId="0" fontId="39" fillId="16" borderId="9" xfId="0" applyFont="1" applyFill="1" applyBorder="1" applyAlignment="1" applyProtection="1">
      <alignment horizontal="center" vertical="center"/>
      <protection hidden="1"/>
    </xf>
    <xf numFmtId="0" fontId="46" fillId="0" borderId="15" xfId="0" applyFont="1" applyBorder="1" applyAlignment="1" applyProtection="1">
      <alignment vertical="top" wrapText="1" readingOrder="2"/>
      <protection hidden="1"/>
    </xf>
    <xf numFmtId="0" fontId="46" fillId="0" borderId="15" xfId="0" applyFont="1" applyBorder="1" applyAlignment="1">
      <alignment vertical="top" wrapText="1" readingOrder="2"/>
    </xf>
    <xf numFmtId="0" fontId="6" fillId="4" borderId="0" xfId="0" applyFont="1" applyFill="1" applyAlignment="1" applyProtection="1">
      <alignment horizontal="left" vertical="center" wrapText="1"/>
      <protection hidden="1"/>
    </xf>
    <xf numFmtId="0" fontId="47" fillId="19" borderId="2" xfId="0" applyFont="1" applyFill="1" applyBorder="1" applyAlignment="1" applyProtection="1">
      <alignment horizontal="center"/>
      <protection locked="0"/>
    </xf>
    <xf numFmtId="0" fontId="47" fillId="19" borderId="83" xfId="0" applyFont="1" applyFill="1" applyBorder="1" applyAlignment="1" applyProtection="1">
      <alignment horizontal="center"/>
      <protection locked="0"/>
    </xf>
    <xf numFmtId="0" fontId="48" fillId="0" borderId="70" xfId="0" applyFont="1" applyBorder="1"/>
    <xf numFmtId="0" fontId="0" fillId="0" borderId="36" xfId="0" applyBorder="1"/>
    <xf numFmtId="0" fontId="0" fillId="0" borderId="57" xfId="0" applyBorder="1"/>
    <xf numFmtId="0" fontId="49" fillId="0" borderId="0" xfId="0" applyFont="1"/>
    <xf numFmtId="0" fontId="35" fillId="0" borderId="15" xfId="0" applyFont="1" applyBorder="1" applyAlignment="1" applyProtection="1">
      <alignment vertical="top" wrapText="1" readingOrder="2"/>
      <protection hidden="1"/>
    </xf>
    <xf numFmtId="0" fontId="35" fillId="0" borderId="15" xfId="0" applyFont="1" applyBorder="1" applyAlignment="1">
      <alignment vertical="top" wrapText="1" readingOrder="2"/>
    </xf>
    <xf numFmtId="0" fontId="8" fillId="4" borderId="71" xfId="0" applyFont="1" applyFill="1" applyBorder="1" applyAlignment="1" applyProtection="1">
      <alignment horizontal="center" vertical="center"/>
      <protection hidden="1"/>
    </xf>
    <xf numFmtId="0" fontId="8" fillId="4" borderId="72" xfId="0" applyFont="1" applyFill="1" applyBorder="1" applyAlignment="1" applyProtection="1">
      <alignment horizontal="center" vertical="center"/>
      <protection hidden="1"/>
    </xf>
    <xf numFmtId="0" fontId="8" fillId="4" borderId="73" xfId="0" applyFont="1" applyFill="1" applyBorder="1" applyAlignment="1" applyProtection="1">
      <alignment horizontal="center" vertical="center"/>
      <protection hidden="1"/>
    </xf>
    <xf numFmtId="0" fontId="4" fillId="0" borderId="2" xfId="0" applyFont="1" applyBorder="1" applyAlignment="1" applyProtection="1">
      <alignment horizontal="left" vertical="center" indent="1"/>
      <protection hidden="1"/>
    </xf>
    <xf numFmtId="3" fontId="5" fillId="2" borderId="2" xfId="0" applyNumberFormat="1" applyFont="1" applyFill="1" applyBorder="1" applyAlignment="1" applyProtection="1">
      <alignment horizontal="right" vertical="center" indent="3"/>
      <protection locked="0"/>
    </xf>
    <xf numFmtId="0" fontId="6" fillId="4" borderId="39" xfId="0" applyFont="1" applyFill="1" applyBorder="1" applyAlignment="1" applyProtection="1">
      <alignment horizontal="left" vertical="center" wrapText="1"/>
      <protection hidden="1"/>
    </xf>
    <xf numFmtId="0" fontId="6" fillId="4" borderId="40" xfId="0" applyFont="1" applyFill="1" applyBorder="1" applyAlignment="1" applyProtection="1">
      <alignment horizontal="left" vertical="center" wrapText="1"/>
      <protection hidden="1"/>
    </xf>
    <xf numFmtId="0" fontId="6" fillId="4" borderId="55" xfId="0" applyFont="1" applyFill="1" applyBorder="1" applyAlignment="1" applyProtection="1">
      <alignment horizontal="left" vertical="center" wrapText="1"/>
      <protection hidden="1"/>
    </xf>
    <xf numFmtId="0" fontId="6" fillId="4" borderId="66" xfId="0" applyFont="1" applyFill="1" applyBorder="1" applyAlignment="1" applyProtection="1">
      <alignment horizontal="left" vertical="center" wrapText="1"/>
      <protection hidden="1"/>
    </xf>
    <xf numFmtId="0" fontId="6" fillId="4" borderId="0" xfId="0" applyFont="1" applyFill="1" applyAlignment="1" applyProtection="1">
      <alignment horizontal="left" vertical="center" wrapText="1"/>
      <protection hidden="1"/>
    </xf>
    <xf numFmtId="0" fontId="6" fillId="4" borderId="67" xfId="0" applyFont="1" applyFill="1" applyBorder="1" applyAlignment="1" applyProtection="1">
      <alignment horizontal="left" vertical="center" wrapText="1"/>
      <protection hidden="1"/>
    </xf>
    <xf numFmtId="0" fontId="6" fillId="4" borderId="68" xfId="0" applyFont="1" applyFill="1" applyBorder="1" applyAlignment="1" applyProtection="1">
      <alignment horizontal="left" vertical="center" wrapText="1"/>
      <protection hidden="1"/>
    </xf>
    <xf numFmtId="0" fontId="6" fillId="4" borderId="56" xfId="0" applyFont="1" applyFill="1" applyBorder="1" applyAlignment="1" applyProtection="1">
      <alignment horizontal="left" vertical="center" wrapText="1"/>
      <protection hidden="1"/>
    </xf>
    <xf numFmtId="0" fontId="6" fillId="4" borderId="69" xfId="0" applyFont="1" applyFill="1" applyBorder="1" applyAlignment="1" applyProtection="1">
      <alignment horizontal="left" vertical="center" wrapText="1"/>
      <protection hidden="1"/>
    </xf>
    <xf numFmtId="0" fontId="4" fillId="0" borderId="70" xfId="0" applyFont="1" applyBorder="1" applyAlignment="1" applyProtection="1">
      <alignment horizontal="left" vertical="center" wrapText="1" indent="1"/>
      <protection hidden="1"/>
    </xf>
    <xf numFmtId="0" fontId="4" fillId="0" borderId="57" xfId="0" applyFont="1" applyBorder="1" applyAlignment="1" applyProtection="1">
      <alignment horizontal="left" vertical="center" wrapText="1" indent="1"/>
      <protection hidden="1"/>
    </xf>
    <xf numFmtId="0" fontId="4" fillId="0" borderId="70" xfId="0" applyFont="1" applyBorder="1" applyAlignment="1" applyProtection="1">
      <alignment horizontal="left" vertical="center" indent="1"/>
      <protection hidden="1"/>
    </xf>
    <xf numFmtId="0" fontId="4" fillId="0" borderId="57" xfId="0" applyFont="1" applyBorder="1" applyAlignment="1" applyProtection="1">
      <alignment horizontal="left" vertical="center" indent="1"/>
      <protection hidden="1"/>
    </xf>
    <xf numFmtId="3" fontId="5" fillId="2" borderId="70" xfId="0" applyNumberFormat="1" applyFont="1" applyFill="1" applyBorder="1" applyAlignment="1" applyProtection="1">
      <alignment horizontal="right" vertical="center" indent="3"/>
      <protection locked="0"/>
    </xf>
    <xf numFmtId="3" fontId="5" fillId="2" borderId="57" xfId="0" applyNumberFormat="1" applyFont="1" applyFill="1" applyBorder="1" applyAlignment="1" applyProtection="1">
      <alignment horizontal="right" vertical="center" indent="3"/>
      <protection locked="0"/>
    </xf>
    <xf numFmtId="3" fontId="5" fillId="0" borderId="2" xfId="0" applyNumberFormat="1" applyFont="1" applyBorder="1" applyAlignment="1" applyProtection="1">
      <alignment horizontal="right" vertical="center" indent="3"/>
      <protection locked="0"/>
    </xf>
    <xf numFmtId="3" fontId="5" fillId="3" borderId="2" xfId="0" applyNumberFormat="1" applyFont="1" applyFill="1" applyBorder="1" applyAlignment="1" applyProtection="1">
      <alignment horizontal="right" vertical="center" indent="3"/>
      <protection locked="0"/>
    </xf>
    <xf numFmtId="0" fontId="35" fillId="0" borderId="66" xfId="0" applyFont="1" applyBorder="1" applyAlignment="1">
      <alignment vertical="top" wrapText="1" readingOrder="2"/>
    </xf>
    <xf numFmtId="0" fontId="9" fillId="0" borderId="71" xfId="0" applyFont="1" applyBorder="1" applyAlignment="1" applyProtection="1">
      <alignment horizontal="center" vertical="center"/>
      <protection hidden="1"/>
    </xf>
    <xf numFmtId="0" fontId="9" fillId="0" borderId="72" xfId="0" applyFont="1" applyBorder="1" applyAlignment="1" applyProtection="1">
      <alignment horizontal="center" vertical="center"/>
      <protection hidden="1"/>
    </xf>
    <xf numFmtId="0" fontId="9" fillId="0" borderId="74" xfId="0" applyFont="1" applyBorder="1" applyAlignment="1" applyProtection="1">
      <alignment horizontal="center" vertical="center"/>
      <protection hidden="1"/>
    </xf>
    <xf numFmtId="0" fontId="10" fillId="0" borderId="72" xfId="0" applyFont="1" applyBorder="1" applyAlignment="1" applyProtection="1">
      <alignment horizontal="center" vertical="center"/>
      <protection hidden="1"/>
    </xf>
    <xf numFmtId="0" fontId="10" fillId="0" borderId="73" xfId="0" applyFont="1" applyBorder="1" applyAlignment="1" applyProtection="1">
      <alignment horizontal="center" vertical="center"/>
      <protection hidden="1"/>
    </xf>
    <xf numFmtId="0" fontId="0" fillId="0" borderId="70" xfId="0" applyBorder="1" applyAlignment="1">
      <alignment horizontal="center"/>
    </xf>
    <xf numFmtId="0" fontId="0" fillId="0" borderId="36" xfId="0" applyBorder="1" applyAlignment="1">
      <alignment horizontal="center"/>
    </xf>
    <xf numFmtId="0" fontId="0" fillId="0" borderId="57" xfId="0" applyBorder="1" applyAlignment="1">
      <alignment horizontal="center"/>
    </xf>
    <xf numFmtId="0" fontId="0" fillId="0" borderId="17" xfId="0" applyBorder="1"/>
    <xf numFmtId="0" fontId="0" fillId="0" borderId="18" xfId="0" applyBorder="1"/>
    <xf numFmtId="0" fontId="0" fillId="0" borderId="19" xfId="0" applyBorder="1"/>
    <xf numFmtId="0" fontId="0" fillId="0" borderId="76" xfId="0" applyBorder="1"/>
    <xf numFmtId="0" fontId="10" fillId="0" borderId="75" xfId="0" applyFont="1" applyBorder="1" applyAlignment="1" applyProtection="1">
      <alignment horizontal="center" vertical="center"/>
      <protection hidden="1"/>
    </xf>
    <xf numFmtId="0" fontId="18" fillId="0" borderId="70" xfId="0" applyFont="1" applyBorder="1" applyAlignment="1" applyProtection="1">
      <alignment horizontal="center" vertical="center"/>
      <protection hidden="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15" borderId="76" xfId="0" applyFill="1" applyBorder="1" applyAlignment="1">
      <alignment horizontal="center"/>
    </xf>
    <xf numFmtId="0" fontId="0" fillId="15" borderId="18" xfId="0" applyFill="1" applyBorder="1" applyAlignment="1">
      <alignment horizontal="center"/>
    </xf>
    <xf numFmtId="0" fontId="0" fillId="15" borderId="19" xfId="0" applyFill="1" applyBorder="1" applyAlignment="1">
      <alignment horizontal="center"/>
    </xf>
    <xf numFmtId="0" fontId="18" fillId="0" borderId="56" xfId="0" applyFont="1" applyBorder="1" applyAlignment="1" applyProtection="1">
      <alignment horizontal="center" vertical="center"/>
      <protection hidden="1"/>
    </xf>
    <xf numFmtId="0" fontId="18" fillId="0" borderId="56" xfId="0" applyFont="1" applyBorder="1" applyAlignment="1">
      <alignment horizontal="center" vertical="center"/>
    </xf>
    <xf numFmtId="0" fontId="20" fillId="0" borderId="24" xfId="0" applyFont="1" applyBorder="1" applyAlignment="1" applyProtection="1">
      <alignment horizontal="left" vertical="center"/>
      <protection hidden="1"/>
    </xf>
    <xf numFmtId="0" fontId="20" fillId="0" borderId="25" xfId="0" applyFont="1" applyBorder="1" applyAlignment="1" applyProtection="1">
      <alignment horizontal="left" vertical="center"/>
      <protection hidden="1"/>
    </xf>
    <xf numFmtId="0" fontId="20" fillId="0" borderId="101" xfId="0" applyFont="1" applyBorder="1" applyAlignment="1" applyProtection="1">
      <alignment horizontal="left" vertical="center"/>
      <protection hidden="1"/>
    </xf>
    <xf numFmtId="0" fontId="20" fillId="0" borderId="102" xfId="0" applyFont="1" applyBorder="1" applyAlignment="1" applyProtection="1">
      <alignment horizontal="left" vertical="center"/>
      <protection hidden="1"/>
    </xf>
    <xf numFmtId="0" fontId="6" fillId="0" borderId="77" xfId="0" applyFont="1" applyBorder="1" applyAlignment="1" applyProtection="1">
      <alignment horizontal="left" vertical="center" wrapText="1"/>
      <protection hidden="1"/>
    </xf>
    <xf numFmtId="0" fontId="0" fillId="0" borderId="1" xfId="0" applyBorder="1" applyAlignment="1">
      <alignment wrapText="1"/>
    </xf>
    <xf numFmtId="0" fontId="0" fillId="0" borderId="107" xfId="0" applyBorder="1" applyAlignment="1">
      <alignment wrapText="1"/>
    </xf>
    <xf numFmtId="0" fontId="0" fillId="0" borderId="78" xfId="0" applyBorder="1" applyAlignment="1">
      <alignment wrapText="1"/>
    </xf>
    <xf numFmtId="0" fontId="0" fillId="0" borderId="0" xfId="0" applyAlignment="1">
      <alignment wrapText="1"/>
    </xf>
    <xf numFmtId="0" fontId="0" fillId="0" borderId="108" xfId="0" applyBorder="1" applyAlignment="1">
      <alignment wrapText="1"/>
    </xf>
    <xf numFmtId="0" fontId="0" fillId="0" borderId="109" xfId="0" applyBorder="1" applyAlignment="1">
      <alignment wrapText="1"/>
    </xf>
    <xf numFmtId="0" fontId="0" fillId="0" borderId="110" xfId="0" applyBorder="1" applyAlignment="1">
      <alignment wrapText="1"/>
    </xf>
    <xf numFmtId="0" fontId="0" fillId="0" borderId="111" xfId="0" applyBorder="1" applyAlignment="1">
      <alignment wrapText="1"/>
    </xf>
    <xf numFmtId="0" fontId="9" fillId="0" borderId="77" xfId="0" applyFont="1" applyBorder="1" applyAlignment="1" applyProtection="1">
      <alignment horizontal="center" vertical="center"/>
      <protection hidden="1"/>
    </xf>
    <xf numFmtId="0" fontId="23" fillId="0" borderId="78" xfId="0" applyFont="1" applyBorder="1" applyAlignment="1" applyProtection="1">
      <alignment horizontal="center" vertical="center"/>
      <protection hidden="1"/>
    </xf>
    <xf numFmtId="0" fontId="9" fillId="0" borderId="73" xfId="0" applyFont="1" applyBorder="1" applyAlignment="1" applyProtection="1">
      <alignment horizontal="center" vertical="center"/>
      <protection hidden="1"/>
    </xf>
    <xf numFmtId="0" fontId="20" fillId="0" borderId="79" xfId="0" applyFont="1" applyBorder="1" applyAlignment="1" applyProtection="1">
      <alignment horizontal="left" vertical="center"/>
      <protection hidden="1"/>
    </xf>
    <xf numFmtId="0" fontId="20" fillId="0" borderId="80" xfId="0" applyFont="1" applyBorder="1" applyAlignment="1" applyProtection="1">
      <alignment horizontal="left" vertical="center"/>
      <protection hidden="1"/>
    </xf>
    <xf numFmtId="0" fontId="21" fillId="0" borderId="81" xfId="0" applyFont="1" applyBorder="1" applyAlignment="1" applyProtection="1">
      <alignment horizontal="center" vertical="center"/>
      <protection hidden="1"/>
    </xf>
    <xf numFmtId="0" fontId="21" fillId="0" borderId="82" xfId="0" applyFont="1" applyBorder="1" applyAlignment="1" applyProtection="1">
      <alignment horizontal="center" vertical="center"/>
      <protection hidden="1"/>
    </xf>
    <xf numFmtId="0" fontId="21" fillId="0" borderId="42" xfId="0" applyFont="1" applyBorder="1" applyAlignment="1" applyProtection="1">
      <alignment horizontal="center" vertical="center"/>
      <protection hidden="1"/>
    </xf>
    <xf numFmtId="0" fontId="21" fillId="0" borderId="83" xfId="0" applyFont="1" applyBorder="1" applyAlignment="1" applyProtection="1">
      <alignment horizontal="center" vertical="center"/>
      <protection hidden="1"/>
    </xf>
    <xf numFmtId="0" fontId="21" fillId="3" borderId="42" xfId="0" applyFont="1" applyFill="1" applyBorder="1" applyAlignment="1" applyProtection="1">
      <alignment horizontal="center" vertical="center"/>
      <protection locked="0" hidden="1"/>
    </xf>
    <xf numFmtId="0" fontId="21" fillId="3" borderId="15" xfId="0" applyFont="1" applyFill="1" applyBorder="1" applyAlignment="1" applyProtection="1">
      <alignment horizontal="center" vertical="center"/>
      <protection locked="0" hidden="1"/>
    </xf>
    <xf numFmtId="0" fontId="21" fillId="2" borderId="104" xfId="0" applyFont="1" applyFill="1" applyBorder="1" applyAlignment="1" applyProtection="1">
      <alignment horizontal="center" vertical="center"/>
      <protection locked="0"/>
    </xf>
    <xf numFmtId="0" fontId="21" fillId="2" borderId="105" xfId="0" applyFont="1" applyFill="1" applyBorder="1" applyAlignment="1" applyProtection="1">
      <alignment horizontal="center" vertical="center"/>
      <protection locked="0"/>
    </xf>
    <xf numFmtId="49" fontId="21" fillId="0" borderId="43" xfId="0" applyNumberFormat="1" applyFont="1" applyBorder="1" applyAlignment="1" applyProtection="1">
      <alignment horizontal="center" vertical="center"/>
      <protection hidden="1"/>
    </xf>
    <xf numFmtId="49" fontId="21" fillId="0" borderId="84" xfId="0" applyNumberFormat="1" applyFont="1" applyBorder="1" applyAlignment="1" applyProtection="1">
      <alignment horizontal="center" vertical="center"/>
      <protection hidden="1"/>
    </xf>
    <xf numFmtId="0" fontId="20" fillId="0" borderId="85" xfId="0" applyFont="1" applyBorder="1" applyAlignment="1" applyProtection="1">
      <alignment horizontal="left" vertical="center"/>
      <protection hidden="1"/>
    </xf>
    <xf numFmtId="0" fontId="20" fillId="0" borderId="86" xfId="0" applyFont="1" applyBorder="1" applyAlignment="1" applyProtection="1">
      <alignment horizontal="left" vertical="center"/>
      <protection hidden="1"/>
    </xf>
    <xf numFmtId="0" fontId="21" fillId="0" borderId="87" xfId="0" applyFont="1" applyBorder="1" applyAlignment="1" applyProtection="1">
      <alignment horizontal="center" vertical="center"/>
      <protection hidden="1"/>
    </xf>
    <xf numFmtId="0" fontId="21" fillId="3" borderId="87" xfId="0" applyFont="1" applyFill="1" applyBorder="1" applyAlignment="1" applyProtection="1">
      <alignment horizontal="center" vertical="center"/>
      <protection locked="0" hidden="1"/>
    </xf>
    <xf numFmtId="0" fontId="21" fillId="3" borderId="83" xfId="0" applyFont="1" applyFill="1" applyBorder="1" applyAlignment="1" applyProtection="1">
      <alignment horizontal="center" vertical="center"/>
      <protection locked="0" hidden="1"/>
    </xf>
    <xf numFmtId="49" fontId="21" fillId="0" borderId="88" xfId="0" applyNumberFormat="1" applyFont="1" applyBorder="1" applyAlignment="1" applyProtection="1">
      <alignment horizontal="center" vertical="center"/>
      <protection hidden="1"/>
    </xf>
    <xf numFmtId="49" fontId="21" fillId="0" borderId="89" xfId="0" applyNumberFormat="1" applyFont="1" applyBorder="1" applyAlignment="1" applyProtection="1">
      <alignment horizontal="center" vertical="center"/>
      <protection hidden="1"/>
    </xf>
    <xf numFmtId="0" fontId="20" fillId="0" borderId="90" xfId="0" applyFont="1" applyBorder="1" applyAlignment="1" applyProtection="1">
      <alignment horizontal="left" vertical="center"/>
      <protection hidden="1"/>
    </xf>
    <xf numFmtId="0" fontId="21" fillId="0" borderId="91" xfId="0" applyFont="1" applyBorder="1" applyAlignment="1" applyProtection="1">
      <alignment horizontal="center" vertical="center"/>
      <protection hidden="1"/>
    </xf>
    <xf numFmtId="0" fontId="21" fillId="0" borderId="92" xfId="0" applyFont="1" applyBorder="1" applyAlignment="1" applyProtection="1">
      <alignment horizontal="center" vertical="center"/>
      <protection hidden="1"/>
    </xf>
    <xf numFmtId="0" fontId="21" fillId="3" borderId="92" xfId="0" applyFont="1" applyFill="1" applyBorder="1" applyAlignment="1" applyProtection="1">
      <alignment horizontal="center" vertical="center"/>
      <protection locked="0" hidden="1"/>
    </xf>
    <xf numFmtId="0" fontId="21" fillId="2" borderId="106" xfId="0" applyFont="1" applyFill="1" applyBorder="1" applyAlignment="1" applyProtection="1">
      <alignment horizontal="center" vertical="center"/>
      <protection locked="0"/>
    </xf>
    <xf numFmtId="49" fontId="21" fillId="0" borderId="93" xfId="0" applyNumberFormat="1" applyFont="1" applyBorder="1" applyAlignment="1" applyProtection="1">
      <alignment horizontal="center" vertical="center"/>
      <protection hidden="1"/>
    </xf>
    <xf numFmtId="0" fontId="21" fillId="2" borderId="43" xfId="0" applyFont="1" applyFill="1" applyBorder="1" applyAlignment="1" applyProtection="1">
      <alignment horizontal="center" vertical="center"/>
      <protection locked="0"/>
    </xf>
    <xf numFmtId="0" fontId="21" fillId="2" borderId="84" xfId="0" applyFont="1" applyFill="1" applyBorder="1" applyAlignment="1" applyProtection="1">
      <alignment horizontal="center" vertical="center"/>
      <protection locked="0"/>
    </xf>
    <xf numFmtId="0" fontId="21" fillId="2" borderId="88" xfId="0" applyFont="1" applyFill="1" applyBorder="1" applyAlignment="1" applyProtection="1">
      <alignment horizontal="center" vertical="center"/>
      <protection locked="0"/>
    </xf>
    <xf numFmtId="0" fontId="21" fillId="2" borderId="89" xfId="0" applyFont="1" applyFill="1" applyBorder="1" applyAlignment="1" applyProtection="1">
      <alignment horizontal="center" vertical="center"/>
      <protection locked="0"/>
    </xf>
    <xf numFmtId="0" fontId="21" fillId="2" borderId="93" xfId="0" applyFont="1" applyFill="1" applyBorder="1" applyAlignment="1" applyProtection="1">
      <alignment horizontal="center" vertical="center"/>
      <protection locked="0"/>
    </xf>
    <xf numFmtId="0" fontId="21" fillId="11" borderId="54" xfId="0" applyFont="1" applyFill="1" applyBorder="1" applyAlignment="1" applyProtection="1">
      <alignment horizontal="center" vertical="center"/>
      <protection hidden="1"/>
    </xf>
    <xf numFmtId="0" fontId="21" fillId="11" borderId="57" xfId="0" applyFont="1" applyFill="1" applyBorder="1" applyAlignment="1" applyProtection="1">
      <alignment horizontal="center" vertical="center"/>
      <protection hidden="1"/>
    </xf>
    <xf numFmtId="0" fontId="4" fillId="0" borderId="94" xfId="0" applyFont="1" applyBorder="1" applyAlignment="1" applyProtection="1">
      <alignment horizontal="center" vertical="center"/>
      <protection hidden="1"/>
    </xf>
    <xf numFmtId="0" fontId="4" fillId="0" borderId="95"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21" fillId="7" borderId="70" xfId="0" applyFont="1" applyFill="1" applyBorder="1" applyAlignment="1" applyProtection="1">
      <alignment horizontal="center" vertical="center"/>
      <protection hidden="1"/>
    </xf>
    <xf numFmtId="0" fontId="21" fillId="7" borderId="36" xfId="0" applyFont="1" applyFill="1" applyBorder="1" applyAlignment="1" applyProtection="1">
      <alignment horizontal="center" vertical="center"/>
      <protection hidden="1"/>
    </xf>
    <xf numFmtId="0" fontId="21" fillId="7" borderId="57" xfId="0" applyFont="1" applyFill="1" applyBorder="1" applyAlignment="1" applyProtection="1">
      <alignment horizontal="center" vertical="center"/>
      <protection hidden="1"/>
    </xf>
    <xf numFmtId="0" fontId="21" fillId="5" borderId="54" xfId="0" applyFont="1" applyFill="1" applyBorder="1" applyAlignment="1" applyProtection="1">
      <alignment horizontal="center" vertical="center"/>
      <protection hidden="1"/>
    </xf>
    <xf numFmtId="0" fontId="0" fillId="0" borderId="36" xfId="0" applyBorder="1" applyAlignment="1">
      <alignment horizontal="center" vertical="center"/>
    </xf>
    <xf numFmtId="0" fontId="0" fillId="0" borderId="57" xfId="0" applyBorder="1" applyAlignment="1">
      <alignment horizontal="center" vertical="center"/>
    </xf>
    <xf numFmtId="0" fontId="32" fillId="8" borderId="54" xfId="0" applyFont="1" applyFill="1" applyBorder="1" applyAlignment="1">
      <alignment horizontal="center"/>
    </xf>
    <xf numFmtId="0" fontId="32" fillId="8" borderId="36" xfId="0" applyFont="1" applyFill="1" applyBorder="1" applyAlignment="1">
      <alignment horizontal="center"/>
    </xf>
    <xf numFmtId="0" fontId="32" fillId="8" borderId="57" xfId="0" applyFont="1" applyFill="1" applyBorder="1" applyAlignment="1">
      <alignment horizontal="center"/>
    </xf>
    <xf numFmtId="0" fontId="32" fillId="9" borderId="54" xfId="0" applyFont="1" applyFill="1" applyBorder="1" applyAlignment="1">
      <alignment horizontal="center"/>
    </xf>
    <xf numFmtId="0" fontId="32" fillId="9" borderId="36" xfId="0" applyFont="1" applyFill="1" applyBorder="1" applyAlignment="1">
      <alignment horizontal="center"/>
    </xf>
    <xf numFmtId="0" fontId="32" fillId="9" borderId="57" xfId="0" applyFont="1" applyFill="1" applyBorder="1" applyAlignment="1">
      <alignment horizontal="center"/>
    </xf>
    <xf numFmtId="0" fontId="0" fillId="0" borderId="112" xfId="0" applyBorder="1" applyAlignment="1" applyProtection="1">
      <alignment vertical="center" wrapText="1"/>
      <protection hidden="1"/>
    </xf>
  </cellXfs>
  <cellStyles count="1">
    <cellStyle name="Standaard" xfId="0" builtinId="0"/>
  </cellStyles>
  <dxfs count="0"/>
  <tableStyles count="0" defaultTableStyle="TableStyleMedium2" defaultPivotStyle="PivotStyleLight16"/>
  <colors>
    <mruColors>
      <color rgb="FFFF9900"/>
      <color rgb="FFCCFFCC"/>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workbookViewId="0">
      <selection activeCell="C1" sqref="C1"/>
    </sheetView>
  </sheetViews>
  <sheetFormatPr defaultColWidth="9.15234375" defaultRowHeight="14.6"/>
  <cols>
    <col min="1" max="1" width="16.84375" customWidth="1"/>
    <col min="2" max="2" width="2.15234375" customWidth="1"/>
    <col min="3" max="3" width="50.53515625" customWidth="1"/>
    <col min="4" max="4" width="9.3046875" bestFit="1" customWidth="1"/>
  </cols>
  <sheetData>
    <row r="1" spans="1:7" ht="31.5" customHeight="1">
      <c r="A1" s="169" t="s">
        <v>116</v>
      </c>
      <c r="B1" s="170"/>
      <c r="C1" s="190" t="s">
        <v>149</v>
      </c>
    </row>
    <row r="2" spans="1:7" ht="36.75" customHeight="1">
      <c r="A2" s="169" t="s">
        <v>117</v>
      </c>
      <c r="B2" s="170"/>
      <c r="C2" s="191" t="s">
        <v>150</v>
      </c>
    </row>
    <row r="5" spans="1:7">
      <c r="C5" s="1" t="s">
        <v>181</v>
      </c>
    </row>
    <row r="6" spans="1:7" ht="15" thickBot="1">
      <c r="C6" s="231" t="s">
        <v>182</v>
      </c>
      <c r="D6" s="167"/>
      <c r="E6" s="167"/>
      <c r="F6" s="167"/>
      <c r="G6" s="167"/>
    </row>
    <row r="7" spans="1:7" ht="15" customHeight="1" thickTop="1">
      <c r="C7" s="171" t="s">
        <v>118</v>
      </c>
      <c r="D7" s="167"/>
      <c r="E7" s="167"/>
      <c r="F7" s="167"/>
      <c r="G7" s="167"/>
    </row>
    <row r="8" spans="1:7" ht="43.75">
      <c r="C8" s="172" t="s">
        <v>177</v>
      </c>
      <c r="D8" s="167"/>
      <c r="E8" s="167"/>
      <c r="F8" s="167"/>
      <c r="G8" s="167"/>
    </row>
    <row r="9" spans="1:7" ht="29.6" thickBot="1">
      <c r="C9" s="173" t="s">
        <v>119</v>
      </c>
      <c r="D9" s="167"/>
      <c r="E9" s="167"/>
      <c r="F9" s="167"/>
      <c r="G9" s="167"/>
    </row>
    <row r="10" spans="1:7" ht="15" thickTop="1">
      <c r="C10" s="167"/>
      <c r="D10" s="167"/>
      <c r="E10" s="167"/>
      <c r="F10" s="167"/>
      <c r="G10" s="167"/>
    </row>
    <row r="11" spans="1:7">
      <c r="C11" s="168"/>
      <c r="D11" s="167"/>
      <c r="E11" s="167"/>
      <c r="F11" s="167"/>
      <c r="G11" s="167"/>
    </row>
    <row r="12" spans="1:7">
      <c r="C12" s="167"/>
    </row>
  </sheetData>
  <sheetProtection algorithmName="SHA-512" hashValue="m2DtGbCM0GxRTgqp33X2bD2Rlw+HGEcK33hRWAHK5PqGeMz57v0CyB2tLjkLDI7089fXU8WyBop7OWIZDmxFfg==" saltValue="Q/0CJmjRugsPN/A5hChxd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8"/>
  <sheetViews>
    <sheetView showGridLines="0" topLeftCell="B1" zoomScale="85" zoomScaleNormal="85" workbookViewId="0">
      <selection activeCell="E15" sqref="E15"/>
    </sheetView>
  </sheetViews>
  <sheetFormatPr defaultRowHeight="14.6"/>
  <cols>
    <col min="1" max="1" width="9.84375" hidden="1" customWidth="1"/>
    <col min="2" max="2" width="18.84375" customWidth="1"/>
    <col min="3" max="3" width="8.3046875" customWidth="1"/>
    <col min="4" max="4" width="10.3046875" customWidth="1"/>
    <col min="7" max="7" width="12.3046875" customWidth="1"/>
    <col min="11" max="11" width="19.53515625" customWidth="1"/>
    <col min="12" max="12" width="9.53515625" customWidth="1"/>
    <col min="13" max="13" width="10.69140625" customWidth="1"/>
    <col min="16" max="16" width="10.3046875" customWidth="1"/>
  </cols>
  <sheetData>
    <row r="1" spans="1:19" ht="16.5" customHeight="1" thickTop="1" thickBot="1">
      <c r="A1" s="3"/>
      <c r="B1" s="2" t="str">
        <f>Algemeen!C5</f>
        <v>Versie: 2024-02 Rekenkamer KNHS</v>
      </c>
      <c r="C1" s="3"/>
      <c r="D1" s="3"/>
      <c r="E1" s="3"/>
      <c r="F1" s="3"/>
      <c r="H1" s="4"/>
      <c r="I1" s="4"/>
      <c r="J1" s="4"/>
      <c r="K1" s="4"/>
      <c r="L1" s="4"/>
      <c r="M1" s="4"/>
      <c r="N1" s="4"/>
      <c r="O1" s="4"/>
      <c r="P1" s="4"/>
      <c r="Q1" s="4"/>
      <c r="R1" s="5"/>
      <c r="S1" s="69"/>
    </row>
    <row r="2" spans="1:19" ht="18.75" customHeight="1" thickBot="1">
      <c r="A2" s="70"/>
      <c r="B2" s="237" t="s">
        <v>0</v>
      </c>
      <c r="C2" s="237"/>
      <c r="D2" s="238">
        <v>7000</v>
      </c>
      <c r="E2" s="238"/>
      <c r="F2" s="6">
        <v>0</v>
      </c>
      <c r="G2" s="232" t="s">
        <v>115</v>
      </c>
      <c r="H2" s="239" t="s">
        <v>1</v>
      </c>
      <c r="I2" s="240"/>
      <c r="J2" s="240"/>
      <c r="K2" s="240"/>
      <c r="L2" s="240"/>
      <c r="M2" s="240"/>
      <c r="N2" s="240"/>
      <c r="O2" s="240"/>
      <c r="P2" s="241"/>
      <c r="Q2" s="7"/>
      <c r="R2" s="8"/>
      <c r="S2" s="71"/>
    </row>
    <row r="3" spans="1:19" ht="18.75" customHeight="1" thickBot="1">
      <c r="A3" s="72"/>
      <c r="B3" s="248" t="s">
        <v>2</v>
      </c>
      <c r="C3" s="249"/>
      <c r="D3" s="238">
        <v>1500</v>
      </c>
      <c r="E3" s="238"/>
      <c r="F3" s="9">
        <v>4</v>
      </c>
      <c r="G3" s="233"/>
      <c r="H3" s="242"/>
      <c r="I3" s="243"/>
      <c r="J3" s="243"/>
      <c r="K3" s="243"/>
      <c r="L3" s="243"/>
      <c r="M3" s="243"/>
      <c r="N3" s="243"/>
      <c r="O3" s="243"/>
      <c r="P3" s="244"/>
      <c r="Q3" s="7"/>
      <c r="R3" s="8"/>
      <c r="S3" s="71"/>
    </row>
    <row r="4" spans="1:19" ht="18.75" customHeight="1" thickBot="1">
      <c r="A4" s="70"/>
      <c r="B4" s="248" t="s">
        <v>3</v>
      </c>
      <c r="C4" s="249"/>
      <c r="D4" s="238">
        <v>1500</v>
      </c>
      <c r="E4" s="238"/>
      <c r="F4" s="9">
        <v>5</v>
      </c>
      <c r="G4" s="7"/>
      <c r="H4" s="242"/>
      <c r="I4" s="243"/>
      <c r="J4" s="243"/>
      <c r="K4" s="243"/>
      <c r="L4" s="243"/>
      <c r="M4" s="243"/>
      <c r="N4" s="243"/>
      <c r="O4" s="243"/>
      <c r="P4" s="244"/>
      <c r="Q4" s="7"/>
      <c r="R4" s="8"/>
      <c r="S4" s="71"/>
    </row>
    <row r="5" spans="1:19" ht="20.25" customHeight="1" thickBot="1">
      <c r="A5" s="72">
        <f>IF(OR(D5=0,D5=" "),0,CEILING((D5)/100,(1))+1)</f>
        <v>0</v>
      </c>
      <c r="B5" s="250" t="s">
        <v>4</v>
      </c>
      <c r="C5" s="251"/>
      <c r="D5" s="252"/>
      <c r="E5" s="253"/>
      <c r="F5" s="157">
        <f>A5</f>
        <v>0</v>
      </c>
      <c r="G5" s="7"/>
      <c r="H5" s="242"/>
      <c r="I5" s="243"/>
      <c r="J5" s="243"/>
      <c r="K5" s="243"/>
      <c r="L5" s="243"/>
      <c r="M5" s="243"/>
      <c r="N5" s="243"/>
      <c r="O5" s="243"/>
      <c r="P5" s="244"/>
      <c r="Q5" s="7"/>
      <c r="R5" s="8"/>
      <c r="S5" s="71"/>
    </row>
    <row r="6" spans="1:19" ht="18" thickBot="1">
      <c r="A6" s="72"/>
      <c r="B6" s="237" t="s">
        <v>5</v>
      </c>
      <c r="C6" s="237"/>
      <c r="D6" s="254"/>
      <c r="E6" s="254"/>
      <c r="F6" s="156">
        <v>10</v>
      </c>
      <c r="G6" s="7"/>
      <c r="H6" s="242"/>
      <c r="I6" s="243"/>
      <c r="J6" s="243"/>
      <c r="K6" s="243"/>
      <c r="L6" s="243"/>
      <c r="M6" s="243"/>
      <c r="N6" s="243"/>
      <c r="O6" s="243"/>
      <c r="P6" s="244"/>
      <c r="Q6" s="7"/>
      <c r="R6" s="8"/>
      <c r="S6" s="71"/>
    </row>
    <row r="7" spans="1:19" ht="18" thickBot="1">
      <c r="A7" s="72">
        <f>IF(OR(D7=0,D7=" "),0,CEILING((D7)/100,(1))+1)</f>
        <v>2</v>
      </c>
      <c r="B7" s="250" t="s">
        <v>6</v>
      </c>
      <c r="C7" s="251"/>
      <c r="D7" s="252">
        <v>50</v>
      </c>
      <c r="E7" s="253"/>
      <c r="F7" s="157">
        <f>A7</f>
        <v>2</v>
      </c>
      <c r="G7" s="7"/>
      <c r="H7" s="242"/>
      <c r="I7" s="243"/>
      <c r="J7" s="243"/>
      <c r="K7" s="243"/>
      <c r="L7" s="243"/>
      <c r="M7" s="243"/>
      <c r="N7" s="243"/>
      <c r="O7" s="243"/>
      <c r="P7" s="244"/>
      <c r="Q7" s="7"/>
      <c r="R7" s="8"/>
      <c r="S7" s="71"/>
    </row>
    <row r="8" spans="1:19" ht="18" thickBot="1">
      <c r="A8" s="72">
        <f>IF(D9=0,0,CEILING(D9/66.667,(1)))</f>
        <v>15</v>
      </c>
      <c r="B8" s="237" t="s">
        <v>7</v>
      </c>
      <c r="C8" s="237"/>
      <c r="D8" s="238">
        <v>7000</v>
      </c>
      <c r="E8" s="238"/>
      <c r="F8" s="6">
        <v>0</v>
      </c>
      <c r="G8" s="232" t="s">
        <v>115</v>
      </c>
      <c r="H8" s="245"/>
      <c r="I8" s="246"/>
      <c r="J8" s="246"/>
      <c r="K8" s="246"/>
      <c r="L8" s="246"/>
      <c r="M8" s="246"/>
      <c r="N8" s="246"/>
      <c r="O8" s="246"/>
      <c r="P8" s="247"/>
      <c r="Q8" s="7"/>
      <c r="R8" s="8"/>
      <c r="S8" s="71"/>
    </row>
    <row r="9" spans="1:19" ht="18" thickBot="1">
      <c r="A9" s="70"/>
      <c r="B9" s="237" t="s">
        <v>8</v>
      </c>
      <c r="C9" s="237"/>
      <c r="D9" s="255">
        <v>1000</v>
      </c>
      <c r="E9" s="255"/>
      <c r="F9" s="156">
        <f>A8</f>
        <v>15</v>
      </c>
      <c r="G9" s="256"/>
      <c r="H9" s="158"/>
      <c r="I9" s="7"/>
      <c r="J9" s="7"/>
      <c r="K9" s="7"/>
      <c r="L9" s="7"/>
      <c r="M9" s="7"/>
      <c r="N9" s="7"/>
      <c r="O9" s="7"/>
      <c r="P9" s="7"/>
      <c r="Q9" s="7"/>
      <c r="R9" s="8"/>
      <c r="S9" s="71"/>
    </row>
    <row r="10" spans="1:19" ht="17.600000000000001">
      <c r="G10" s="7"/>
      <c r="H10" s="7"/>
      <c r="I10" s="7"/>
      <c r="J10" s="7"/>
      <c r="K10" s="7"/>
      <c r="L10" s="7"/>
      <c r="M10" s="7"/>
      <c r="N10" s="7"/>
      <c r="O10" s="7"/>
      <c r="P10" s="7"/>
      <c r="Q10" s="7"/>
      <c r="R10" s="8"/>
      <c r="S10" s="71"/>
    </row>
    <row r="11" spans="1:19" ht="18" thickBot="1">
      <c r="A11" s="3"/>
      <c r="B11" s="3"/>
      <c r="C11" s="3"/>
      <c r="D11" s="3"/>
      <c r="E11" s="3"/>
      <c r="F11" s="3"/>
      <c r="G11" s="7"/>
      <c r="H11" s="7"/>
      <c r="I11" s="7"/>
      <c r="J11" s="7"/>
      <c r="K11" s="7"/>
      <c r="L11" s="7"/>
      <c r="M11" s="7"/>
      <c r="N11" s="7"/>
      <c r="O11" s="7"/>
      <c r="P11" s="7"/>
      <c r="Q11" s="7"/>
      <c r="R11" s="8"/>
      <c r="S11" s="71"/>
    </row>
    <row r="12" spans="1:19" ht="18.45" thickTop="1" thickBot="1">
      <c r="A12" s="10"/>
      <c r="B12" s="234" t="str">
        <f xml:space="preserve"> "SWM te"&amp; " "&amp;Algemeen!C1&amp;" "&amp;"op"&amp;" "&amp;Algemeen!C2</f>
        <v>SWM te 'PLAATSNAAM' op 'DATUM'</v>
      </c>
      <c r="C12" s="235"/>
      <c r="D12" s="235"/>
      <c r="E12" s="235"/>
      <c r="F12" s="235"/>
      <c r="G12" s="235"/>
      <c r="H12" s="235"/>
      <c r="I12" s="236"/>
      <c r="J12" s="10"/>
      <c r="K12" s="234" t="str">
        <f xml:space="preserve"> "SWM te"&amp; " "&amp;Algemeen!C1&amp;" "&amp;"op"&amp;" "&amp;Algemeen!C2</f>
        <v>SWM te 'PLAATSNAAM' op 'DATUM'</v>
      </c>
      <c r="L12" s="235"/>
      <c r="M12" s="235"/>
      <c r="N12" s="235"/>
      <c r="O12" s="235"/>
      <c r="P12" s="235"/>
      <c r="Q12" s="235"/>
      <c r="R12" s="236"/>
      <c r="S12" s="71"/>
    </row>
    <row r="13" spans="1:19" ht="20.6" thickTop="1" thickBot="1">
      <c r="A13" s="3"/>
      <c r="B13" s="257" t="s">
        <v>9</v>
      </c>
      <c r="C13" s="258"/>
      <c r="D13" s="259"/>
      <c r="E13" s="260" t="s">
        <v>10</v>
      </c>
      <c r="F13" s="260"/>
      <c r="G13" s="260"/>
      <c r="H13" s="260"/>
      <c r="I13" s="261"/>
      <c r="J13" s="3"/>
      <c r="K13" s="257" t="str">
        <f>$B$13</f>
        <v>MARATHON OVERZICHT</v>
      </c>
      <c r="L13" s="258"/>
      <c r="M13" s="259"/>
      <c r="N13" s="260" t="s">
        <v>11</v>
      </c>
      <c r="O13" s="260"/>
      <c r="P13" s="260"/>
      <c r="Q13" s="260"/>
      <c r="R13" s="261"/>
      <c r="S13" s="71"/>
    </row>
    <row r="14" spans="1:19" ht="35.6" thickTop="1" thickBot="1">
      <c r="A14" s="15"/>
      <c r="B14" s="11"/>
      <c r="C14" s="12" t="s">
        <v>12</v>
      </c>
      <c r="D14" s="13" t="s">
        <v>13</v>
      </c>
      <c r="E14" s="13" t="s">
        <v>14</v>
      </c>
      <c r="F14" s="13" t="s">
        <v>15</v>
      </c>
      <c r="G14" s="13" t="s">
        <v>16</v>
      </c>
      <c r="H14" s="13" t="s">
        <v>17</v>
      </c>
      <c r="I14" s="14" t="s">
        <v>18</v>
      </c>
      <c r="J14" s="15"/>
      <c r="K14" s="11"/>
      <c r="L14" s="12" t="str">
        <f>$C$14</f>
        <v>Lengte
in meters</v>
      </c>
      <c r="M14" s="13" t="str">
        <f>$D$14</f>
        <v>Voorgeschreven
gang</v>
      </c>
      <c r="N14" s="13" t="str">
        <f>$E$14</f>
        <v>Snelheid
in km/u</v>
      </c>
      <c r="O14" s="13" t="str">
        <f>$F$14</f>
        <v>Minimum
tijd</v>
      </c>
      <c r="P14" s="13" t="str">
        <f>$G$14</f>
        <v>Toegestane
tijd</v>
      </c>
      <c r="Q14" s="13" t="str">
        <f>$H$14</f>
        <v>Maximum
tijd</v>
      </c>
      <c r="R14" s="14" t="str">
        <f>$I$14</f>
        <v>Verplichte
doorgang</v>
      </c>
      <c r="S14" s="71"/>
    </row>
    <row r="15" spans="1:19" ht="18" thickTop="1">
      <c r="A15" s="3"/>
      <c r="B15" s="16" t="str">
        <f>$B$2</f>
        <v>A-Traject</v>
      </c>
      <c r="C15" s="17">
        <f>$D$2</f>
        <v>7000</v>
      </c>
      <c r="D15" s="18" t="s">
        <v>19</v>
      </c>
      <c r="E15" s="19">
        <v>12</v>
      </c>
      <c r="F15" s="20">
        <f>IF(G15=0,0,G15-(2/1440))</f>
        <v>2.2916666666666669E-2</v>
      </c>
      <c r="G15" s="20">
        <f>CEILING(C15*(3.6/86400)/E15,(1/86400))</f>
        <v>2.4305555555555556E-2</v>
      </c>
      <c r="H15" s="20">
        <f>G15*120%</f>
        <v>2.9166666666666667E-2</v>
      </c>
      <c r="I15" s="162">
        <f>$F$2</f>
        <v>0</v>
      </c>
      <c r="J15" s="3"/>
      <c r="K15" s="16" t="str">
        <f>$B$2</f>
        <v>A-Traject</v>
      </c>
      <c r="L15" s="17">
        <f>$D$2</f>
        <v>7000</v>
      </c>
      <c r="M15" s="18" t="str">
        <f>$D$15</f>
        <v>vrij</v>
      </c>
      <c r="N15" s="19">
        <v>13</v>
      </c>
      <c r="O15" s="20">
        <f>IF(P15=0,0,P15-(2/1440))</f>
        <v>2.105324074074074E-2</v>
      </c>
      <c r="P15" s="20">
        <f>CEILING(L15*(3.6/86400)/N15,(1/86400))</f>
        <v>2.2442129629629628E-2</v>
      </c>
      <c r="Q15" s="20">
        <f>P15*120%</f>
        <v>2.6930555555555551E-2</v>
      </c>
      <c r="R15" s="163">
        <f>$F$2</f>
        <v>0</v>
      </c>
      <c r="S15" s="71"/>
    </row>
    <row r="16" spans="1:19" ht="17.600000000000001">
      <c r="A16" s="3"/>
      <c r="B16" s="21" t="str">
        <f>$B$3</f>
        <v>OvG-Traject Pony</v>
      </c>
      <c r="C16" s="17">
        <f>$D$3</f>
        <v>1500</v>
      </c>
      <c r="D16" s="22"/>
      <c r="E16" s="18"/>
      <c r="F16" s="23"/>
      <c r="G16" s="23"/>
      <c r="H16" s="23"/>
      <c r="I16" s="24"/>
      <c r="J16" s="3"/>
      <c r="K16" s="21" t="str">
        <f>$B$4</f>
        <v>OvG-Traject Paard</v>
      </c>
      <c r="L16" s="17">
        <f>$D$4</f>
        <v>1500</v>
      </c>
      <c r="M16" s="22"/>
      <c r="N16" s="18"/>
      <c r="O16" s="23"/>
      <c r="P16" s="23"/>
      <c r="Q16" s="23"/>
      <c r="R16" s="24"/>
      <c r="S16" s="71"/>
    </row>
    <row r="17" spans="1:19" ht="17.600000000000001">
      <c r="A17" s="3"/>
      <c r="B17" s="21" t="str">
        <f>$B$5</f>
        <v>Neutrale zone 1</v>
      </c>
      <c r="C17" s="17">
        <f>$D$5</f>
        <v>0</v>
      </c>
      <c r="D17" s="22"/>
      <c r="E17" s="18"/>
      <c r="F17" s="23"/>
      <c r="G17" s="20">
        <f>$F$5/1440</f>
        <v>0</v>
      </c>
      <c r="H17" s="23"/>
      <c r="I17" s="24"/>
      <c r="J17" s="3"/>
      <c r="K17" s="21" t="str">
        <f>$B$5</f>
        <v>Neutrale zone 1</v>
      </c>
      <c r="L17" s="17">
        <f>$D$5</f>
        <v>0</v>
      </c>
      <c r="M17" s="22"/>
      <c r="N17" s="18"/>
      <c r="O17" s="23"/>
      <c r="P17" s="20">
        <f>$F$5/1440</f>
        <v>0</v>
      </c>
      <c r="Q17" s="23"/>
      <c r="R17" s="24"/>
      <c r="S17" s="71"/>
    </row>
    <row r="18" spans="1:19" ht="17.600000000000001">
      <c r="A18" s="3"/>
      <c r="B18" s="21" t="str">
        <f>$B$6</f>
        <v>Verplichte rust</v>
      </c>
      <c r="C18" s="17"/>
      <c r="D18" s="22"/>
      <c r="E18" s="22"/>
      <c r="F18" s="23"/>
      <c r="G18" s="20">
        <f>$F$6/1440</f>
        <v>6.9444444444444441E-3</v>
      </c>
      <c r="H18" s="23"/>
      <c r="I18" s="24"/>
      <c r="J18" s="3"/>
      <c r="K18" s="21" t="str">
        <f>$B$6</f>
        <v>Verplichte rust</v>
      </c>
      <c r="L18" s="17"/>
      <c r="M18" s="22"/>
      <c r="N18" s="22"/>
      <c r="O18" s="23"/>
      <c r="P18" s="20">
        <f>$F$6/1440</f>
        <v>6.9444444444444441E-3</v>
      </c>
      <c r="Q18" s="23"/>
      <c r="R18" s="24"/>
      <c r="S18" s="71"/>
    </row>
    <row r="19" spans="1:19" ht="17.600000000000001">
      <c r="A19" s="3"/>
      <c r="B19" s="21" t="str">
        <f>$B$7</f>
        <v>Neutrale zone 2</v>
      </c>
      <c r="C19" s="17">
        <f>$D$7</f>
        <v>50</v>
      </c>
      <c r="D19" s="22"/>
      <c r="E19" s="18"/>
      <c r="F19" s="23"/>
      <c r="G19" s="20">
        <f>$F$7/1440</f>
        <v>1.3888888888888889E-3</v>
      </c>
      <c r="H19" s="23"/>
      <c r="I19" s="24"/>
      <c r="J19" s="3"/>
      <c r="K19" s="21" t="str">
        <f>$B$7</f>
        <v>Neutrale zone 2</v>
      </c>
      <c r="L19" s="17">
        <f>$D$7</f>
        <v>50</v>
      </c>
      <c r="M19" s="22"/>
      <c r="N19" s="18"/>
      <c r="O19" s="23"/>
      <c r="P19" s="20">
        <f>$F$7/1440</f>
        <v>1.3888888888888889E-3</v>
      </c>
      <c r="Q19" s="23"/>
      <c r="R19" s="24"/>
      <c r="S19" s="71"/>
    </row>
    <row r="20" spans="1:19" ht="17.600000000000001">
      <c r="A20" s="3"/>
      <c r="B20" s="25" t="str">
        <f>$B$8</f>
        <v>B -Traject</v>
      </c>
      <c r="C20" s="26">
        <f>$D$8</f>
        <v>7000</v>
      </c>
      <c r="D20" s="22" t="s">
        <v>20</v>
      </c>
      <c r="E20" s="27">
        <v>11</v>
      </c>
      <c r="F20" s="23">
        <f>IF(G20=0,0,G20-(3/1440))</f>
        <v>2.4432870370370369E-2</v>
      </c>
      <c r="G20" s="20">
        <f>CEILING(C20*(3.6/86400)/E20,(1/86400))</f>
        <v>2.6516203703703702E-2</v>
      </c>
      <c r="H20" s="23">
        <f>G20*200%</f>
        <v>5.3032407407407403E-2</v>
      </c>
      <c r="I20" s="161">
        <f>$F$8</f>
        <v>0</v>
      </c>
      <c r="J20" s="3"/>
      <c r="K20" s="25" t="str">
        <f>$B$8</f>
        <v>B -Traject</v>
      </c>
      <c r="L20" s="26">
        <f>$D$8</f>
        <v>7000</v>
      </c>
      <c r="M20" s="22" t="str">
        <f>$D$20</f>
        <v>reglement</v>
      </c>
      <c r="N20" s="27">
        <v>12</v>
      </c>
      <c r="O20" s="23">
        <f>IF(P20=0,0,P20-(3/1440))</f>
        <v>2.2222222222222223E-2</v>
      </c>
      <c r="P20" s="20">
        <f>CEILING(L20*(3.6/86400)/N20,(1/86400))</f>
        <v>2.4305555555555556E-2</v>
      </c>
      <c r="Q20" s="23">
        <f>P20*200%</f>
        <v>4.8611111111111112E-2</v>
      </c>
      <c r="R20" s="161">
        <f>$F$8</f>
        <v>0</v>
      </c>
      <c r="S20" s="71"/>
    </row>
    <row r="21" spans="1:19" ht="18" thickBot="1">
      <c r="A21" s="3"/>
      <c r="B21" s="28" t="str">
        <f>$B$9</f>
        <v>Uitstaptraject</v>
      </c>
      <c r="C21" s="17">
        <f>$D$9</f>
        <v>1000</v>
      </c>
      <c r="D21" s="22" t="s">
        <v>20</v>
      </c>
      <c r="E21" s="29"/>
      <c r="F21" s="30"/>
      <c r="G21" s="31">
        <f>$F$9/1440</f>
        <v>1.0416666666666666E-2</v>
      </c>
      <c r="H21" s="30"/>
      <c r="I21" s="32"/>
      <c r="J21" s="3"/>
      <c r="K21" s="28" t="str">
        <f>$B$9</f>
        <v>Uitstaptraject</v>
      </c>
      <c r="L21" s="17">
        <f>$D$9</f>
        <v>1000</v>
      </c>
      <c r="M21" s="22" t="str">
        <f>$D$21</f>
        <v>reglement</v>
      </c>
      <c r="N21" s="29"/>
      <c r="O21" s="30"/>
      <c r="P21" s="31">
        <f>$F$9/1440</f>
        <v>1.0416666666666666E-2</v>
      </c>
      <c r="Q21" s="30"/>
      <c r="R21" s="32"/>
      <c r="S21" s="71"/>
    </row>
    <row r="22" spans="1:19" ht="18.45" thickTop="1" thickBot="1">
      <c r="A22" s="3"/>
      <c r="B22" s="33" t="s">
        <v>21</v>
      </c>
      <c r="C22" s="34">
        <f>SUM(C15:C21)</f>
        <v>16550</v>
      </c>
      <c r="D22" s="35"/>
      <c r="E22" s="35"/>
      <c r="F22" s="36"/>
      <c r="G22" s="36">
        <f>SUM(G15:G21)</f>
        <v>6.9571759259259264E-2</v>
      </c>
      <c r="H22" s="36"/>
      <c r="I22" s="37">
        <f>SUM(I15:I21)</f>
        <v>0</v>
      </c>
      <c r="J22" s="3"/>
      <c r="K22" s="33" t="str">
        <f>$B$22</f>
        <v>Totaal</v>
      </c>
      <c r="L22" s="34">
        <f>SUM(L15:L21)</f>
        <v>16550</v>
      </c>
      <c r="M22" s="35"/>
      <c r="N22" s="35"/>
      <c r="O22" s="36"/>
      <c r="P22" s="36">
        <f>SUM(P15:P21)</f>
        <v>6.5497685185185187E-2</v>
      </c>
      <c r="Q22" s="36"/>
      <c r="R22" s="37">
        <f>SUM(R15:R21)</f>
        <v>0</v>
      </c>
      <c r="S22" s="71"/>
    </row>
    <row r="23" spans="1:19" ht="18.45" thickTop="1" thickBot="1">
      <c r="A23" s="3"/>
      <c r="B23" s="3"/>
      <c r="C23" s="38"/>
      <c r="D23" s="39"/>
      <c r="E23" s="39"/>
      <c r="F23" s="40"/>
      <c r="G23" s="40"/>
      <c r="H23" s="40"/>
      <c r="I23" s="39"/>
      <c r="J23" s="3"/>
      <c r="K23" s="3"/>
      <c r="L23" s="38"/>
      <c r="M23" s="39"/>
      <c r="N23" s="39"/>
      <c r="O23" s="40"/>
      <c r="P23" s="40"/>
      <c r="Q23" s="40"/>
      <c r="R23" s="39"/>
      <c r="S23" s="71"/>
    </row>
    <row r="24" spans="1:19" ht="18.45" thickTop="1" thickBot="1">
      <c r="A24" s="10"/>
      <c r="B24" s="234" t="str">
        <f xml:space="preserve"> "SWM te"&amp; " "&amp;Algemeen!C1&amp;" "&amp;"op"&amp;" "&amp;Algemeen!C2</f>
        <v>SWM te 'PLAATSNAAM' op 'DATUM'</v>
      </c>
      <c r="C24" s="235"/>
      <c r="D24" s="235"/>
      <c r="E24" s="235"/>
      <c r="F24" s="235"/>
      <c r="G24" s="235"/>
      <c r="H24" s="235"/>
      <c r="I24" s="236"/>
      <c r="J24" s="10"/>
      <c r="K24" s="234" t="str">
        <f xml:space="preserve"> "SWM te"&amp; " "&amp;Algemeen!C1&amp;" "&amp;"op"&amp;" "&amp;Algemeen!C2</f>
        <v>SWM te 'PLAATSNAAM' op 'DATUM'</v>
      </c>
      <c r="L24" s="235"/>
      <c r="M24" s="235"/>
      <c r="N24" s="235"/>
      <c r="O24" s="235"/>
      <c r="P24" s="235"/>
      <c r="Q24" s="235"/>
      <c r="R24" s="236"/>
      <c r="S24" s="71"/>
    </row>
    <row r="25" spans="1:19" ht="20.6" thickTop="1" thickBot="1">
      <c r="A25" s="3"/>
      <c r="B25" s="257" t="str">
        <f>$B$13</f>
        <v>MARATHON OVERZICHT</v>
      </c>
      <c r="C25" s="258"/>
      <c r="D25" s="259"/>
      <c r="E25" s="269" t="s">
        <v>22</v>
      </c>
      <c r="F25" s="260"/>
      <c r="G25" s="260"/>
      <c r="H25" s="260"/>
      <c r="I25" s="261"/>
      <c r="J25" s="3"/>
      <c r="K25" s="257" t="str">
        <f>$B$13</f>
        <v>MARATHON OVERZICHT</v>
      </c>
      <c r="L25" s="258"/>
      <c r="M25" s="259"/>
      <c r="N25" s="260" t="s">
        <v>23</v>
      </c>
      <c r="O25" s="260"/>
      <c r="P25" s="260"/>
      <c r="Q25" s="260"/>
      <c r="R25" s="261"/>
      <c r="S25" s="71"/>
    </row>
    <row r="26" spans="1:19" ht="35.6" thickTop="1" thickBot="1">
      <c r="A26" s="15"/>
      <c r="B26" s="11"/>
      <c r="C26" s="12" t="str">
        <f>$C$14</f>
        <v>Lengte
in meters</v>
      </c>
      <c r="D26" s="13" t="str">
        <f>$D$14</f>
        <v>Voorgeschreven
gang</v>
      </c>
      <c r="E26" s="13" t="str">
        <f>$E$14</f>
        <v>Snelheid
in km/u</v>
      </c>
      <c r="F26" s="13" t="str">
        <f>$F$14</f>
        <v>Minimum
tijd</v>
      </c>
      <c r="G26" s="13" t="str">
        <f>$G$14</f>
        <v>Toegestane
tijd</v>
      </c>
      <c r="H26" s="13" t="str">
        <f>$H$14</f>
        <v>Maximum
tijd</v>
      </c>
      <c r="I26" s="14" t="str">
        <f>$I$14</f>
        <v>Verplichte
doorgang</v>
      </c>
      <c r="J26" s="15"/>
      <c r="K26" s="11"/>
      <c r="L26" s="12" t="str">
        <f>$C$14</f>
        <v>Lengte
in meters</v>
      </c>
      <c r="M26" s="13" t="str">
        <f>$D$14</f>
        <v>Voorgeschreven
gang</v>
      </c>
      <c r="N26" s="13" t="str">
        <f>$E$14</f>
        <v>Snelheid
in km/u</v>
      </c>
      <c r="O26" s="13" t="str">
        <f>$F$14</f>
        <v>Minimum
tijd</v>
      </c>
      <c r="P26" s="13" t="str">
        <f>$G$14</f>
        <v>Toegestane
tijd</v>
      </c>
      <c r="Q26" s="13" t="str">
        <f>$H$14</f>
        <v>Maximum
tijd</v>
      </c>
      <c r="R26" s="14" t="str">
        <f>$I$14</f>
        <v>Verplichte
doorgang</v>
      </c>
      <c r="S26" s="71"/>
    </row>
    <row r="27" spans="1:19" ht="19.5" customHeight="1" thickTop="1">
      <c r="A27" s="3"/>
      <c r="B27" s="16" t="str">
        <f>$B$2</f>
        <v>A-Traject</v>
      </c>
      <c r="C27" s="17">
        <f>$D$2</f>
        <v>7000</v>
      </c>
      <c r="D27" s="18" t="str">
        <f>$D$15</f>
        <v>vrij</v>
      </c>
      <c r="E27" s="19">
        <v>13</v>
      </c>
      <c r="F27" s="20">
        <f>IF(G27=0,0,G27-(2/1440))</f>
        <v>2.105324074074074E-2</v>
      </c>
      <c r="G27" s="20">
        <f>CEILING(C27*(3.6/86400)/E27,(1/86400))</f>
        <v>2.2442129629629628E-2</v>
      </c>
      <c r="H27" s="20">
        <f>G27*120%</f>
        <v>2.6930555555555551E-2</v>
      </c>
      <c r="I27" s="159">
        <f>$F$2</f>
        <v>0</v>
      </c>
      <c r="J27" s="3"/>
      <c r="K27" s="16" t="str">
        <f>$B$2</f>
        <v>A-Traject</v>
      </c>
      <c r="L27" s="17">
        <f>$D$2</f>
        <v>7000</v>
      </c>
      <c r="M27" s="18" t="str">
        <f>$D$15</f>
        <v>vrij</v>
      </c>
      <c r="N27" s="19">
        <v>14</v>
      </c>
      <c r="O27" s="20">
        <f>IF(P27=0,0,P27-(2/1440))</f>
        <v>1.9444444444444445E-2</v>
      </c>
      <c r="P27" s="20">
        <f>CEILING(L27*(3.6/86400)/N27,(1/86400))</f>
        <v>2.0833333333333332E-2</v>
      </c>
      <c r="Q27" s="20">
        <f>P27*120%</f>
        <v>2.4999999999999998E-2</v>
      </c>
      <c r="R27" s="159">
        <f>$F$2</f>
        <v>0</v>
      </c>
      <c r="S27" s="71"/>
    </row>
    <row r="28" spans="1:19" ht="19.5" customHeight="1">
      <c r="A28" s="3"/>
      <c r="B28" s="21" t="str">
        <f>$B$3</f>
        <v>OvG-Traject Pony</v>
      </c>
      <c r="C28" s="17">
        <f>$D$3</f>
        <v>1500</v>
      </c>
      <c r="D28" s="22"/>
      <c r="E28" s="18"/>
      <c r="F28" s="23"/>
      <c r="G28" s="23"/>
      <c r="H28" s="23"/>
      <c r="I28" s="24"/>
      <c r="J28" s="3"/>
      <c r="K28" s="21" t="str">
        <f>$B$4</f>
        <v>OvG-Traject Paard</v>
      </c>
      <c r="L28" s="17">
        <f>$D$4</f>
        <v>1500</v>
      </c>
      <c r="M28" s="22"/>
      <c r="N28" s="18"/>
      <c r="O28" s="23"/>
      <c r="P28" s="23"/>
      <c r="Q28" s="23"/>
      <c r="R28" s="24"/>
      <c r="S28" s="71"/>
    </row>
    <row r="29" spans="1:19" ht="19.5" customHeight="1">
      <c r="A29" s="3"/>
      <c r="B29" s="21" t="str">
        <f>$B$5</f>
        <v>Neutrale zone 1</v>
      </c>
      <c r="C29" s="17">
        <f>$D$5</f>
        <v>0</v>
      </c>
      <c r="D29" s="22"/>
      <c r="E29" s="18"/>
      <c r="F29" s="23"/>
      <c r="G29" s="20">
        <f>$F$5/1440</f>
        <v>0</v>
      </c>
      <c r="H29" s="23"/>
      <c r="I29" s="24"/>
      <c r="J29" s="3"/>
      <c r="K29" s="21" t="str">
        <f>$B$5</f>
        <v>Neutrale zone 1</v>
      </c>
      <c r="L29" s="17">
        <f>$D$5</f>
        <v>0</v>
      </c>
      <c r="M29" s="22"/>
      <c r="N29" s="18"/>
      <c r="O29" s="23"/>
      <c r="P29" s="20">
        <f>$F$5/1440</f>
        <v>0</v>
      </c>
      <c r="Q29" s="23"/>
      <c r="R29" s="24"/>
      <c r="S29" s="71"/>
    </row>
    <row r="30" spans="1:19" ht="19.5" customHeight="1">
      <c r="A30" s="3"/>
      <c r="B30" s="21" t="str">
        <f>$B$6</f>
        <v>Verplichte rust</v>
      </c>
      <c r="C30" s="17"/>
      <c r="D30" s="22"/>
      <c r="E30" s="22"/>
      <c r="F30" s="23"/>
      <c r="G30" s="20">
        <f>$F$6/1440</f>
        <v>6.9444444444444441E-3</v>
      </c>
      <c r="H30" s="23"/>
      <c r="I30" s="24"/>
      <c r="J30" s="3"/>
      <c r="K30" s="21" t="str">
        <f>$B$6</f>
        <v>Verplichte rust</v>
      </c>
      <c r="L30" s="17"/>
      <c r="M30" s="22"/>
      <c r="N30" s="22"/>
      <c r="O30" s="23"/>
      <c r="P30" s="20">
        <f>$F$6/1440</f>
        <v>6.9444444444444441E-3</v>
      </c>
      <c r="Q30" s="23"/>
      <c r="R30" s="24"/>
      <c r="S30" s="71"/>
    </row>
    <row r="31" spans="1:19" ht="19.5" customHeight="1">
      <c r="A31" s="3"/>
      <c r="B31" s="21" t="str">
        <f>$B$7</f>
        <v>Neutrale zone 2</v>
      </c>
      <c r="C31" s="17">
        <f>$D$7</f>
        <v>50</v>
      </c>
      <c r="D31" s="22"/>
      <c r="E31" s="18"/>
      <c r="F31" s="23"/>
      <c r="G31" s="20">
        <f>$F$7/1440</f>
        <v>1.3888888888888889E-3</v>
      </c>
      <c r="H31" s="23"/>
      <c r="I31" s="24"/>
      <c r="J31" s="3"/>
      <c r="K31" s="21" t="str">
        <f>$B$7</f>
        <v>Neutrale zone 2</v>
      </c>
      <c r="L31" s="17">
        <f>$D$7</f>
        <v>50</v>
      </c>
      <c r="M31" s="22"/>
      <c r="N31" s="18"/>
      <c r="O31" s="23"/>
      <c r="P31" s="20">
        <f>$F$7/1440</f>
        <v>1.3888888888888889E-3</v>
      </c>
      <c r="Q31" s="23"/>
      <c r="R31" s="24"/>
      <c r="S31" s="71"/>
    </row>
    <row r="32" spans="1:19" ht="17.600000000000001">
      <c r="A32" s="3"/>
      <c r="B32" s="25" t="str">
        <f>$B$8</f>
        <v>B -Traject</v>
      </c>
      <c r="C32" s="17">
        <f>$D$8</f>
        <v>7000</v>
      </c>
      <c r="D32" s="22" t="str">
        <f>$D$20</f>
        <v>reglement</v>
      </c>
      <c r="E32" s="27">
        <v>12</v>
      </c>
      <c r="F32" s="23">
        <f>IF(G32=0,0,G32-(3/1440))</f>
        <v>2.2222222222222223E-2</v>
      </c>
      <c r="G32" s="20">
        <f>CEILING(C32*(3.6/86400)/E32,(1/86400))</f>
        <v>2.4305555555555556E-2</v>
      </c>
      <c r="H32" s="23">
        <f>G32*200%</f>
        <v>4.8611111111111112E-2</v>
      </c>
      <c r="I32" s="160">
        <f>$F$8</f>
        <v>0</v>
      </c>
      <c r="J32" s="3"/>
      <c r="K32" s="25" t="str">
        <f>$B$8</f>
        <v>B -Traject</v>
      </c>
      <c r="L32" s="17">
        <f>$D$8</f>
        <v>7000</v>
      </c>
      <c r="M32" s="22" t="str">
        <f>$D$20</f>
        <v>reglement</v>
      </c>
      <c r="N32" s="27">
        <v>13</v>
      </c>
      <c r="O32" s="23">
        <f>IF(P32=0,0,P32-(3/1440))</f>
        <v>2.0358796296296295E-2</v>
      </c>
      <c r="P32" s="20">
        <f>CEILING(L32*(3.6/86400)/N32,(1/86400))</f>
        <v>2.2442129629629628E-2</v>
      </c>
      <c r="Q32" s="23">
        <f>P32*200%</f>
        <v>4.4884259259259256E-2</v>
      </c>
      <c r="R32" s="160">
        <f>$F$8</f>
        <v>0</v>
      </c>
      <c r="S32" s="71"/>
    </row>
    <row r="33" spans="1:19" ht="18" thickBot="1">
      <c r="A33" s="3"/>
      <c r="B33" s="28" t="str">
        <f>$B$9</f>
        <v>Uitstaptraject</v>
      </c>
      <c r="C33" s="17">
        <f>$D$9</f>
        <v>1000</v>
      </c>
      <c r="D33" s="22" t="str">
        <f>$D$21</f>
        <v>reglement</v>
      </c>
      <c r="E33" s="29"/>
      <c r="F33" s="30"/>
      <c r="G33" s="31">
        <f>$F$9/1440</f>
        <v>1.0416666666666666E-2</v>
      </c>
      <c r="H33" s="30"/>
      <c r="I33" s="32"/>
      <c r="J33" s="3"/>
      <c r="K33" s="28" t="str">
        <f>$B$9</f>
        <v>Uitstaptraject</v>
      </c>
      <c r="L33" s="17">
        <f>$D$9</f>
        <v>1000</v>
      </c>
      <c r="M33" s="22" t="str">
        <f>$D$21</f>
        <v>reglement</v>
      </c>
      <c r="N33" s="29"/>
      <c r="O33" s="30"/>
      <c r="P33" s="31">
        <f>$F$9/1440</f>
        <v>1.0416666666666666E-2</v>
      </c>
      <c r="Q33" s="30"/>
      <c r="R33" s="32"/>
      <c r="S33" s="71"/>
    </row>
    <row r="34" spans="1:19" ht="18.45" thickTop="1" thickBot="1">
      <c r="A34" s="3"/>
      <c r="B34" s="33" t="s">
        <v>21</v>
      </c>
      <c r="C34" s="34">
        <f>SUM(C27:C33)</f>
        <v>16550</v>
      </c>
      <c r="D34" s="35"/>
      <c r="E34" s="35"/>
      <c r="F34" s="36"/>
      <c r="G34" s="36">
        <f>SUM(G27:G33)</f>
        <v>6.5497685185185187E-2</v>
      </c>
      <c r="H34" s="36"/>
      <c r="I34" s="37">
        <f>SUM(I27:I33)</f>
        <v>0</v>
      </c>
      <c r="J34" s="3"/>
      <c r="K34" s="33" t="s">
        <v>21</v>
      </c>
      <c r="L34" s="34">
        <f>SUM(L27:L33)</f>
        <v>16550</v>
      </c>
      <c r="M34" s="35"/>
      <c r="N34" s="35"/>
      <c r="O34" s="36"/>
      <c r="P34" s="36">
        <f>SUM(P27:P33)</f>
        <v>6.2025462962962956E-2</v>
      </c>
      <c r="Q34" s="36"/>
      <c r="R34" s="37">
        <f>SUM(R27:R33)</f>
        <v>0</v>
      </c>
      <c r="S34" s="71"/>
    </row>
    <row r="35" spans="1:19" ht="18.45" thickTop="1" thickBot="1">
      <c r="A35" s="10"/>
      <c r="B35" s="10"/>
      <c r="C35" s="41"/>
      <c r="D35" s="42"/>
      <c r="E35" s="42"/>
      <c r="F35" s="42"/>
      <c r="G35" s="42"/>
      <c r="H35" s="42"/>
      <c r="I35" s="42"/>
      <c r="J35" s="10"/>
      <c r="K35" s="10"/>
      <c r="L35" s="41"/>
      <c r="M35" s="42"/>
      <c r="N35" s="42"/>
      <c r="O35" s="42"/>
      <c r="P35" s="42"/>
      <c r="Q35" s="42"/>
      <c r="R35" s="42"/>
      <c r="S35" s="71"/>
    </row>
    <row r="36" spans="1:19" ht="18.45" thickTop="1" thickBot="1">
      <c r="A36" s="10"/>
      <c r="B36" s="234" t="str">
        <f xml:space="preserve"> "SWM te"&amp; " "&amp;Algemeen!C1&amp;" "&amp;"op"&amp;" "&amp;Algemeen!C2</f>
        <v>SWM te 'PLAATSNAAM' op 'DATUM'</v>
      </c>
      <c r="C36" s="235"/>
      <c r="D36" s="235"/>
      <c r="E36" s="235"/>
      <c r="F36" s="235"/>
      <c r="G36" s="235"/>
      <c r="H36" s="235"/>
      <c r="I36" s="236"/>
      <c r="J36" s="10"/>
      <c r="K36" s="234" t="str">
        <f xml:space="preserve"> "SWM te"&amp; " "&amp;Algemeen!C1&amp;" "&amp;"op"&amp;" "&amp;Algemeen!C2</f>
        <v>SWM te 'PLAATSNAAM' op 'DATUM'</v>
      </c>
      <c r="L36" s="235"/>
      <c r="M36" s="235"/>
      <c r="N36" s="235"/>
      <c r="O36" s="235"/>
      <c r="P36" s="235"/>
      <c r="Q36" s="235"/>
      <c r="R36" s="236"/>
      <c r="S36" s="71"/>
    </row>
    <row r="37" spans="1:19" ht="20.6" thickTop="1" thickBot="1">
      <c r="A37" s="3"/>
      <c r="B37" s="257" t="str">
        <f>$B$13</f>
        <v>MARATHON OVERZICHT</v>
      </c>
      <c r="C37" s="258"/>
      <c r="D37" s="259"/>
      <c r="E37" s="260" t="s">
        <v>24</v>
      </c>
      <c r="F37" s="260"/>
      <c r="G37" s="260"/>
      <c r="H37" s="260"/>
      <c r="I37" s="261"/>
      <c r="J37" s="3"/>
      <c r="K37" s="257" t="str">
        <f>$B$13</f>
        <v>MARATHON OVERZICHT</v>
      </c>
      <c r="L37" s="258"/>
      <c r="M37" s="259"/>
      <c r="N37" s="260" t="s">
        <v>25</v>
      </c>
      <c r="O37" s="260"/>
      <c r="P37" s="260"/>
      <c r="Q37" s="260"/>
      <c r="R37" s="261"/>
      <c r="S37" s="71"/>
    </row>
    <row r="38" spans="1:19" ht="35.6" thickTop="1" thickBot="1">
      <c r="A38" s="15"/>
      <c r="B38" s="11"/>
      <c r="C38" s="12" t="str">
        <f>$C$14</f>
        <v>Lengte
in meters</v>
      </c>
      <c r="D38" s="13" t="str">
        <f>$D$14</f>
        <v>Voorgeschreven
gang</v>
      </c>
      <c r="E38" s="13" t="str">
        <f>$E$14</f>
        <v>Snelheid
in km/u</v>
      </c>
      <c r="F38" s="13" t="str">
        <f>$F$14</f>
        <v>Minimum
tijd</v>
      </c>
      <c r="G38" s="13" t="str">
        <f>$G$14</f>
        <v>Toegestane
tijd</v>
      </c>
      <c r="H38" s="13" t="str">
        <f>$H$14</f>
        <v>Maximum
tijd</v>
      </c>
      <c r="I38" s="14" t="str">
        <f>$I$14</f>
        <v>Verplichte
doorgang</v>
      </c>
      <c r="J38" s="15"/>
      <c r="K38" s="11"/>
      <c r="L38" s="12" t="str">
        <f>$C$14</f>
        <v>Lengte
in meters</v>
      </c>
      <c r="M38" s="13" t="str">
        <f>$D$14</f>
        <v>Voorgeschreven
gang</v>
      </c>
      <c r="N38" s="13" t="str">
        <f>$E$14</f>
        <v>Snelheid
in km/u</v>
      </c>
      <c r="O38" s="13" t="str">
        <f>$F$14</f>
        <v>Minimum
tijd</v>
      </c>
      <c r="P38" s="13" t="str">
        <f>$G$14</f>
        <v>Toegestane
tijd</v>
      </c>
      <c r="Q38" s="13" t="str">
        <f>$H$14</f>
        <v>Maximum
tijd</v>
      </c>
      <c r="R38" s="14" t="str">
        <f>$I$14</f>
        <v>Verplichte
doorgang</v>
      </c>
      <c r="S38" s="71"/>
    </row>
    <row r="39" spans="1:19" ht="18" thickTop="1">
      <c r="A39" s="3"/>
      <c r="B39" s="16" t="str">
        <f>$B$2</f>
        <v>A-Traject</v>
      </c>
      <c r="C39" s="17">
        <f>$D$2</f>
        <v>7000</v>
      </c>
      <c r="D39" s="18" t="str">
        <f>$D$15</f>
        <v>vrij</v>
      </c>
      <c r="E39" s="19">
        <v>14</v>
      </c>
      <c r="F39" s="20">
        <f>IF(G39=0,0,G39-(2/1440))</f>
        <v>1.9444444444444445E-2</v>
      </c>
      <c r="G39" s="20">
        <f>CEILING(C39*(3.6/86400)/E39,(1/86400))</f>
        <v>2.0833333333333332E-2</v>
      </c>
      <c r="H39" s="20">
        <f>G39*120%</f>
        <v>2.4999999999999998E-2</v>
      </c>
      <c r="I39" s="159">
        <f>$F$2</f>
        <v>0</v>
      </c>
      <c r="J39" s="3"/>
      <c r="K39" s="16" t="str">
        <f>$B$2</f>
        <v>A-Traject</v>
      </c>
      <c r="L39" s="17">
        <f>$D$2</f>
        <v>7000</v>
      </c>
      <c r="M39" s="18" t="str">
        <f>$D$15</f>
        <v>vrij</v>
      </c>
      <c r="N39" s="19">
        <v>15</v>
      </c>
      <c r="O39" s="20">
        <f>IF(P39=0,0,P39-(2/1440))</f>
        <v>1.8055555555555557E-2</v>
      </c>
      <c r="P39" s="20">
        <f>CEILING(L39*(3.6/86400)/N39,(1/86400))</f>
        <v>1.9444444444444445E-2</v>
      </c>
      <c r="Q39" s="20">
        <f>P39*120%</f>
        <v>2.3333333333333334E-2</v>
      </c>
      <c r="R39" s="159">
        <f>$F$2</f>
        <v>0</v>
      </c>
      <c r="S39" s="71"/>
    </row>
    <row r="40" spans="1:19" ht="17.600000000000001">
      <c r="A40" s="3"/>
      <c r="B40" s="21" t="str">
        <f>$B$3</f>
        <v>OvG-Traject Pony</v>
      </c>
      <c r="C40" s="17">
        <f>$D$3</f>
        <v>1500</v>
      </c>
      <c r="D40" s="22"/>
      <c r="E40" s="18"/>
      <c r="F40" s="23"/>
      <c r="G40" s="23"/>
      <c r="H40" s="23"/>
      <c r="I40" s="24"/>
      <c r="J40" s="3"/>
      <c r="K40" s="21" t="str">
        <f>$B$4</f>
        <v>OvG-Traject Paard</v>
      </c>
      <c r="L40" s="17">
        <f>$D$4</f>
        <v>1500</v>
      </c>
      <c r="M40" s="22"/>
      <c r="N40" s="18"/>
      <c r="O40" s="23"/>
      <c r="P40" s="23"/>
      <c r="Q40" s="23"/>
      <c r="R40" s="24"/>
      <c r="S40" s="71"/>
    </row>
    <row r="41" spans="1:19" ht="17.600000000000001">
      <c r="A41" s="3"/>
      <c r="B41" s="21" t="str">
        <f>$B$5</f>
        <v>Neutrale zone 1</v>
      </c>
      <c r="C41" s="17">
        <f>$D$5</f>
        <v>0</v>
      </c>
      <c r="D41" s="22"/>
      <c r="E41" s="18"/>
      <c r="F41" s="23"/>
      <c r="G41" s="20">
        <f>$F$5/1440</f>
        <v>0</v>
      </c>
      <c r="H41" s="23"/>
      <c r="I41" s="24"/>
      <c r="J41" s="3"/>
      <c r="K41" s="21" t="str">
        <f>$B$5</f>
        <v>Neutrale zone 1</v>
      </c>
      <c r="L41" s="17">
        <f>$D$5</f>
        <v>0</v>
      </c>
      <c r="M41" s="22"/>
      <c r="N41" s="18"/>
      <c r="O41" s="23"/>
      <c r="P41" s="20">
        <f>$F$5/1440</f>
        <v>0</v>
      </c>
      <c r="Q41" s="23"/>
      <c r="R41" s="24"/>
      <c r="S41" s="71"/>
    </row>
    <row r="42" spans="1:19" ht="17.600000000000001">
      <c r="A42" s="3"/>
      <c r="B42" s="21" t="str">
        <f>$B$6</f>
        <v>Verplichte rust</v>
      </c>
      <c r="C42" s="17"/>
      <c r="D42" s="22"/>
      <c r="E42" s="22"/>
      <c r="F42" s="23"/>
      <c r="G42" s="20">
        <f>$F$6/1440</f>
        <v>6.9444444444444441E-3</v>
      </c>
      <c r="H42" s="23"/>
      <c r="I42" s="24"/>
      <c r="J42" s="3"/>
      <c r="K42" s="21" t="str">
        <f>$B$6</f>
        <v>Verplichte rust</v>
      </c>
      <c r="L42" s="17"/>
      <c r="M42" s="22"/>
      <c r="N42" s="22"/>
      <c r="O42" s="23"/>
      <c r="P42" s="20">
        <f>$F$6/1440</f>
        <v>6.9444444444444441E-3</v>
      </c>
      <c r="Q42" s="23"/>
      <c r="R42" s="24"/>
      <c r="S42" s="71"/>
    </row>
    <row r="43" spans="1:19" ht="17.600000000000001">
      <c r="A43" s="3"/>
      <c r="B43" s="21" t="str">
        <f>$B$7</f>
        <v>Neutrale zone 2</v>
      </c>
      <c r="C43" s="17">
        <f>$D$7</f>
        <v>50</v>
      </c>
      <c r="D43" s="22"/>
      <c r="E43" s="18"/>
      <c r="F43" s="23"/>
      <c r="G43" s="20">
        <f>$F$7/1440</f>
        <v>1.3888888888888889E-3</v>
      </c>
      <c r="H43" s="23"/>
      <c r="I43" s="24"/>
      <c r="J43" s="3"/>
      <c r="K43" s="21" t="str">
        <f>$B$7</f>
        <v>Neutrale zone 2</v>
      </c>
      <c r="L43" s="17">
        <f>$D$7</f>
        <v>50</v>
      </c>
      <c r="M43" s="22"/>
      <c r="N43" s="18"/>
      <c r="O43" s="23"/>
      <c r="P43" s="20">
        <f>$F$7/1440</f>
        <v>1.3888888888888889E-3</v>
      </c>
      <c r="Q43" s="23"/>
      <c r="R43" s="24"/>
      <c r="S43" s="71"/>
    </row>
    <row r="44" spans="1:19" ht="17.600000000000001">
      <c r="A44" s="3"/>
      <c r="B44" s="25" t="str">
        <f>$B$8</f>
        <v>B -Traject</v>
      </c>
      <c r="C44" s="164">
        <f>$D$8</f>
        <v>7000</v>
      </c>
      <c r="D44" s="22" t="str">
        <f>$D$20</f>
        <v>reglement</v>
      </c>
      <c r="E44" s="27">
        <v>13</v>
      </c>
      <c r="F44" s="23">
        <f>IF(G44=0,0,G44-(3/1440))</f>
        <v>2.0358796296296295E-2</v>
      </c>
      <c r="G44" s="20">
        <f>CEILING(C44*(3.6/86400)/E44,(1/86400))</f>
        <v>2.2442129629629628E-2</v>
      </c>
      <c r="H44" s="23">
        <f>G44*200%</f>
        <v>4.4884259259259256E-2</v>
      </c>
      <c r="I44" s="160">
        <f>$F$8</f>
        <v>0</v>
      </c>
      <c r="J44" s="3"/>
      <c r="K44" s="25" t="str">
        <f>$B$8</f>
        <v>B -Traject</v>
      </c>
      <c r="L44" s="164">
        <f>$D$8</f>
        <v>7000</v>
      </c>
      <c r="M44" s="22" t="str">
        <f>$D$20</f>
        <v>reglement</v>
      </c>
      <c r="N44" s="27">
        <v>14</v>
      </c>
      <c r="O44" s="23">
        <f>IF(P44=0,0,P44-(3/1440))</f>
        <v>1.8749999999999999E-2</v>
      </c>
      <c r="P44" s="20">
        <f>CEILING(L44*(3.6/86400)/N44,(1/86400))</f>
        <v>2.0833333333333332E-2</v>
      </c>
      <c r="Q44" s="23">
        <f>P44*200%</f>
        <v>4.1666666666666664E-2</v>
      </c>
      <c r="R44" s="160">
        <f>$F$8</f>
        <v>0</v>
      </c>
      <c r="S44" s="71"/>
    </row>
    <row r="45" spans="1:19" ht="18" thickBot="1">
      <c r="A45" s="3"/>
      <c r="B45" s="28" t="str">
        <f>$B$9</f>
        <v>Uitstaptraject</v>
      </c>
      <c r="C45" s="17">
        <f>$D$9</f>
        <v>1000</v>
      </c>
      <c r="D45" s="22" t="str">
        <f>$D$21</f>
        <v>reglement</v>
      </c>
      <c r="E45" s="29"/>
      <c r="F45" s="30"/>
      <c r="G45" s="31">
        <f>$F$9/1440</f>
        <v>1.0416666666666666E-2</v>
      </c>
      <c r="H45" s="30"/>
      <c r="I45" s="32"/>
      <c r="J45" s="3"/>
      <c r="K45" s="28" t="str">
        <f>$B$9</f>
        <v>Uitstaptraject</v>
      </c>
      <c r="L45" s="17">
        <f>$D$9</f>
        <v>1000</v>
      </c>
      <c r="M45" s="22" t="str">
        <f>$D$21</f>
        <v>reglement</v>
      </c>
      <c r="N45" s="29"/>
      <c r="O45" s="30"/>
      <c r="P45" s="31">
        <f>$F$9/1440</f>
        <v>1.0416666666666666E-2</v>
      </c>
      <c r="Q45" s="30"/>
      <c r="R45" s="32"/>
      <c r="S45" s="71"/>
    </row>
    <row r="46" spans="1:19" ht="18.45" thickTop="1" thickBot="1">
      <c r="A46" s="3"/>
      <c r="B46" s="33" t="s">
        <v>21</v>
      </c>
      <c r="C46" s="34">
        <f>SUM(C39:C45)</f>
        <v>16550</v>
      </c>
      <c r="D46" s="35"/>
      <c r="E46" s="35"/>
      <c r="F46" s="36"/>
      <c r="G46" s="36">
        <f>SUM(G39:G45)</f>
        <v>6.2025462962962956E-2</v>
      </c>
      <c r="H46" s="36"/>
      <c r="I46" s="37">
        <f>SUM(I39:I45)</f>
        <v>0</v>
      </c>
      <c r="J46" s="3"/>
      <c r="K46" s="33" t="s">
        <v>21</v>
      </c>
      <c r="L46" s="34">
        <f>SUM(L39:L45)</f>
        <v>16550</v>
      </c>
      <c r="M46" s="35"/>
      <c r="N46" s="35"/>
      <c r="O46" s="36"/>
      <c r="P46" s="36">
        <f>SUM(P39:P45)</f>
        <v>5.9027777777777769E-2</v>
      </c>
      <c r="Q46" s="36"/>
      <c r="R46" s="37">
        <f>SUM(R39:R45)</f>
        <v>0</v>
      </c>
      <c r="S46" s="71"/>
    </row>
    <row r="47" spans="1:19" ht="18" thickTop="1">
      <c r="A47" s="10"/>
      <c r="B47" s="10"/>
      <c r="C47" s="41"/>
      <c r="D47" s="42"/>
      <c r="E47" s="42"/>
      <c r="F47" s="42"/>
      <c r="G47" s="42"/>
      <c r="H47" s="42"/>
      <c r="I47" s="42"/>
      <c r="J47" s="10"/>
      <c r="K47" s="10"/>
      <c r="L47" s="41"/>
      <c r="M47" s="42"/>
      <c r="N47" s="42"/>
      <c r="O47" s="42"/>
      <c r="P47" s="42"/>
      <c r="Q47" s="42"/>
      <c r="R47" s="42"/>
      <c r="S47" s="71"/>
    </row>
    <row r="49" spans="2:13" ht="15" thickBot="1">
      <c r="B49" s="43" t="s">
        <v>26</v>
      </c>
    </row>
    <row r="50" spans="2:13" ht="15" thickBot="1">
      <c r="F50" s="262" t="s">
        <v>27</v>
      </c>
      <c r="G50" s="263"/>
      <c r="H50" s="263"/>
      <c r="I50" s="263"/>
      <c r="J50" s="263"/>
      <c r="K50" s="263"/>
      <c r="L50" s="263"/>
      <c r="M50" s="264"/>
    </row>
    <row r="51" spans="2:13" ht="15" thickBot="1">
      <c r="B51" s="44" t="s">
        <v>28</v>
      </c>
      <c r="C51" s="45" t="s">
        <v>29</v>
      </c>
      <c r="D51" s="45" t="s">
        <v>30</v>
      </c>
      <c r="E51" s="46" t="s">
        <v>31</v>
      </c>
      <c r="F51" s="265" t="s">
        <v>32</v>
      </c>
      <c r="G51" s="266"/>
      <c r="H51" s="266"/>
      <c r="I51" s="267"/>
      <c r="J51" s="268" t="s">
        <v>33</v>
      </c>
      <c r="K51" s="266"/>
      <c r="L51" s="266"/>
      <c r="M51" s="267"/>
    </row>
    <row r="52" spans="2:13">
      <c r="B52" s="47"/>
      <c r="C52" s="48" t="s">
        <v>34</v>
      </c>
      <c r="D52" s="48" t="s">
        <v>34</v>
      </c>
      <c r="E52" s="49"/>
      <c r="F52" s="50" t="s">
        <v>35</v>
      </c>
      <c r="G52" s="51" t="s">
        <v>36</v>
      </c>
      <c r="H52" s="51" t="s">
        <v>37</v>
      </c>
      <c r="I52" s="49"/>
      <c r="J52" s="52" t="s">
        <v>35</v>
      </c>
      <c r="K52" s="51" t="s">
        <v>36</v>
      </c>
      <c r="L52" s="51" t="s">
        <v>38</v>
      </c>
      <c r="M52" s="49"/>
    </row>
    <row r="53" spans="2:13">
      <c r="B53" s="53" t="s">
        <v>39</v>
      </c>
      <c r="C53" s="54" t="s">
        <v>40</v>
      </c>
      <c r="D53" s="54" t="s">
        <v>41</v>
      </c>
      <c r="E53" s="55" t="s">
        <v>19</v>
      </c>
      <c r="F53" s="56">
        <v>13</v>
      </c>
      <c r="G53" s="54">
        <v>14</v>
      </c>
      <c r="H53" s="54">
        <v>15</v>
      </c>
      <c r="I53" s="55"/>
      <c r="J53" s="57">
        <v>12</v>
      </c>
      <c r="K53" s="54">
        <v>13</v>
      </c>
      <c r="L53" s="54">
        <v>14</v>
      </c>
      <c r="M53" s="55"/>
    </row>
    <row r="54" spans="2:13">
      <c r="B54" s="53" t="s">
        <v>42</v>
      </c>
      <c r="C54" s="54" t="s">
        <v>43</v>
      </c>
      <c r="D54" s="54" t="s">
        <v>44</v>
      </c>
      <c r="E54" s="55" t="s">
        <v>19</v>
      </c>
      <c r="F54" s="56"/>
      <c r="G54" s="54"/>
      <c r="H54" s="54"/>
      <c r="I54" s="55"/>
      <c r="J54" s="57"/>
      <c r="K54" s="54"/>
      <c r="L54" s="54"/>
      <c r="M54" s="55"/>
    </row>
    <row r="55" spans="2:13">
      <c r="B55" s="58" t="s">
        <v>45</v>
      </c>
      <c r="C55" s="59" t="s">
        <v>46</v>
      </c>
      <c r="D55" s="59" t="s">
        <v>47</v>
      </c>
      <c r="E55" s="60" t="s">
        <v>19</v>
      </c>
      <c r="F55" s="61">
        <v>12</v>
      </c>
      <c r="G55" s="59">
        <v>13</v>
      </c>
      <c r="H55" s="59">
        <v>14</v>
      </c>
      <c r="I55" s="60"/>
      <c r="J55" s="62">
        <v>11</v>
      </c>
      <c r="K55" s="59">
        <v>12</v>
      </c>
      <c r="L55" s="59">
        <v>13</v>
      </c>
      <c r="M55" s="60"/>
    </row>
    <row r="56" spans="2:13" ht="15" thickBot="1">
      <c r="B56" s="63" t="s">
        <v>48</v>
      </c>
      <c r="C56" s="64"/>
      <c r="D56" s="64" t="s">
        <v>49</v>
      </c>
      <c r="E56" s="65"/>
      <c r="F56" s="66"/>
      <c r="G56" s="64"/>
      <c r="H56" s="64"/>
      <c r="I56" s="65"/>
      <c r="J56" s="67"/>
      <c r="K56" s="64"/>
      <c r="L56" s="64"/>
      <c r="M56" s="65"/>
    </row>
    <row r="58" spans="2:13">
      <c r="B58" t="s">
        <v>50</v>
      </c>
    </row>
  </sheetData>
  <mergeCells count="40">
    <mergeCell ref="F50:M50"/>
    <mergeCell ref="F51:I51"/>
    <mergeCell ref="J51:M51"/>
    <mergeCell ref="K25:M25"/>
    <mergeCell ref="K36:R36"/>
    <mergeCell ref="N25:R25"/>
    <mergeCell ref="B36:I36"/>
    <mergeCell ref="B25:D25"/>
    <mergeCell ref="E25:I25"/>
    <mergeCell ref="B37:D37"/>
    <mergeCell ref="E37:I37"/>
    <mergeCell ref="K37:M37"/>
    <mergeCell ref="N37:R37"/>
    <mergeCell ref="K12:R12"/>
    <mergeCell ref="B13:D13"/>
    <mergeCell ref="E13:I13"/>
    <mergeCell ref="K13:M13"/>
    <mergeCell ref="N13:R13"/>
    <mergeCell ref="B7:C7"/>
    <mergeCell ref="D9:E9"/>
    <mergeCell ref="B9:C9"/>
    <mergeCell ref="B12:I12"/>
    <mergeCell ref="G8:G9"/>
    <mergeCell ref="D7:E7"/>
    <mergeCell ref="G2:G3"/>
    <mergeCell ref="B24:I24"/>
    <mergeCell ref="K24:R24"/>
    <mergeCell ref="B2:C2"/>
    <mergeCell ref="D2:E2"/>
    <mergeCell ref="H2:P8"/>
    <mergeCell ref="B3:C3"/>
    <mergeCell ref="D3:E3"/>
    <mergeCell ref="B4:C4"/>
    <mergeCell ref="D4:E4"/>
    <mergeCell ref="B8:C8"/>
    <mergeCell ref="D8:E8"/>
    <mergeCell ref="B5:C5"/>
    <mergeCell ref="D5:E5"/>
    <mergeCell ref="B6:C6"/>
    <mergeCell ref="D6:E6"/>
  </mergeCells>
  <pageMargins left="0.7" right="0.7" top="0.75" bottom="0.75" header="0.3" footer="0.3"/>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9"/>
  <sheetViews>
    <sheetView topLeftCell="B1" zoomScale="85" zoomScaleNormal="85" workbookViewId="0">
      <selection activeCell="D7" sqref="D7:E7"/>
    </sheetView>
  </sheetViews>
  <sheetFormatPr defaultRowHeight="14.6"/>
  <cols>
    <col min="1" max="1" width="0.84375" hidden="1" customWidth="1"/>
    <col min="2" max="2" width="19.3046875" customWidth="1"/>
    <col min="3" max="4" width="9.84375" customWidth="1"/>
    <col min="5" max="5" width="10.15234375" customWidth="1"/>
    <col min="6" max="6" width="9.69140625" customWidth="1"/>
    <col min="7" max="7" width="11" customWidth="1"/>
    <col min="10" max="10" width="7.3046875" customWidth="1"/>
    <col min="11" max="11" width="19.53515625" customWidth="1"/>
    <col min="12" max="12" width="9.53515625" customWidth="1"/>
    <col min="13" max="13" width="10.3046875" customWidth="1"/>
    <col min="16" max="16" width="10.69140625" customWidth="1"/>
  </cols>
  <sheetData>
    <row r="1" spans="1:19" ht="15.45" thickTop="1" thickBot="1">
      <c r="A1" s="3"/>
      <c r="B1" s="2" t="str">
        <f>Algemeen!C5</f>
        <v>Versie: 2024-02 Rekenkamer KNHS</v>
      </c>
      <c r="C1" s="3"/>
      <c r="D1" s="270" t="s">
        <v>166</v>
      </c>
      <c r="E1" s="264"/>
      <c r="F1" s="3"/>
      <c r="H1" s="4"/>
      <c r="I1" s="4"/>
      <c r="J1" s="4"/>
      <c r="K1" s="4"/>
      <c r="L1" s="4"/>
      <c r="M1" s="4"/>
      <c r="N1" s="4"/>
      <c r="O1" s="4"/>
      <c r="P1" s="4"/>
      <c r="Q1" s="4"/>
      <c r="R1" s="5"/>
      <c r="S1" s="69"/>
    </row>
    <row r="2" spans="1:19" ht="23.7" customHeight="1" thickBot="1">
      <c r="A2" s="70"/>
      <c r="B2" s="237" t="s">
        <v>0</v>
      </c>
      <c r="C2" s="237"/>
      <c r="D2" s="238">
        <v>7000</v>
      </c>
      <c r="E2" s="238"/>
      <c r="F2" s="6">
        <v>0</v>
      </c>
      <c r="G2" s="223" t="s">
        <v>163</v>
      </c>
      <c r="H2" s="239" t="s">
        <v>160</v>
      </c>
      <c r="I2" s="240"/>
      <c r="J2" s="240"/>
      <c r="K2" s="240"/>
      <c r="L2" s="240"/>
      <c r="M2" s="240"/>
      <c r="N2" s="240"/>
      <c r="O2" s="240"/>
      <c r="P2" s="241"/>
      <c r="Q2" s="7"/>
      <c r="R2" s="8"/>
      <c r="S2" s="71"/>
    </row>
    <row r="3" spans="1:19" ht="18" thickBot="1">
      <c r="A3" s="72">
        <f>IF(OR(D3=0,D3=" "),0,CEILING((D3)/100,(1))+1)</f>
        <v>2</v>
      </c>
      <c r="B3" s="250" t="s">
        <v>4</v>
      </c>
      <c r="C3" s="251"/>
      <c r="D3" s="252">
        <v>50</v>
      </c>
      <c r="E3" s="253"/>
      <c r="F3" s="155">
        <f>A3</f>
        <v>2</v>
      </c>
      <c r="G3" s="224"/>
      <c r="H3" s="242"/>
      <c r="I3" s="243"/>
      <c r="J3" s="243"/>
      <c r="K3" s="243"/>
      <c r="L3" s="243"/>
      <c r="M3" s="243"/>
      <c r="N3" s="243"/>
      <c r="O3" s="243"/>
      <c r="P3" s="244"/>
      <c r="Q3" s="7"/>
      <c r="R3" s="8"/>
      <c r="S3" s="71"/>
    </row>
    <row r="4" spans="1:19" ht="18" thickBot="1">
      <c r="A4" s="72"/>
      <c r="B4" s="237" t="s">
        <v>5</v>
      </c>
      <c r="C4" s="237"/>
      <c r="D4" s="254"/>
      <c r="E4" s="254"/>
      <c r="F4" s="9">
        <v>10</v>
      </c>
      <c r="G4" s="7"/>
      <c r="H4" s="242"/>
      <c r="I4" s="243"/>
      <c r="J4" s="243"/>
      <c r="K4" s="243"/>
      <c r="L4" s="243"/>
      <c r="M4" s="243"/>
      <c r="N4" s="243"/>
      <c r="O4" s="243"/>
      <c r="P4" s="244"/>
      <c r="Q4" s="7"/>
      <c r="R4" s="8"/>
      <c r="S4" s="71"/>
    </row>
    <row r="5" spans="1:19" ht="18" thickBot="1">
      <c r="A5" s="72">
        <f>IF(OR(D5=0,D5=" "),0,CEILING((D5)/100,(1))+1)</f>
        <v>2</v>
      </c>
      <c r="B5" s="250" t="s">
        <v>6</v>
      </c>
      <c r="C5" s="251"/>
      <c r="D5" s="252">
        <v>50</v>
      </c>
      <c r="E5" s="253"/>
      <c r="F5" s="155">
        <f>A5</f>
        <v>2</v>
      </c>
      <c r="G5" s="7"/>
      <c r="H5" s="242"/>
      <c r="I5" s="243"/>
      <c r="J5" s="243"/>
      <c r="K5" s="243"/>
      <c r="L5" s="243"/>
      <c r="M5" s="243"/>
      <c r="N5" s="243"/>
      <c r="O5" s="243"/>
      <c r="P5" s="244"/>
      <c r="Q5" s="7"/>
      <c r="R5" s="8"/>
      <c r="S5" s="71"/>
    </row>
    <row r="6" spans="1:19" ht="23.15" customHeight="1" thickBot="1">
      <c r="A6" s="72">
        <f>IF(D7=0,0,CEILING(D7/66.667,(1)))</f>
        <v>15</v>
      </c>
      <c r="B6" s="237" t="s">
        <v>7</v>
      </c>
      <c r="C6" s="237"/>
      <c r="D6" s="238">
        <v>6500</v>
      </c>
      <c r="E6" s="238"/>
      <c r="F6" s="6">
        <v>0</v>
      </c>
      <c r="G6" s="223" t="s">
        <v>163</v>
      </c>
      <c r="H6" s="242"/>
      <c r="I6" s="243"/>
      <c r="J6" s="243"/>
      <c r="K6" s="243"/>
      <c r="L6" s="243"/>
      <c r="M6" s="243"/>
      <c r="N6" s="243"/>
      <c r="O6" s="243"/>
      <c r="P6" s="244"/>
      <c r="Q6" s="7"/>
      <c r="R6" s="8"/>
      <c r="S6" s="71"/>
    </row>
    <row r="7" spans="1:19" ht="18" thickBot="1">
      <c r="A7" s="70"/>
      <c r="B7" s="237" t="s">
        <v>8</v>
      </c>
      <c r="C7" s="237"/>
      <c r="D7" s="255">
        <v>1000</v>
      </c>
      <c r="E7" s="255"/>
      <c r="F7" s="9">
        <f>A6</f>
        <v>15</v>
      </c>
      <c r="G7" s="224"/>
      <c r="H7" s="242"/>
      <c r="I7" s="243"/>
      <c r="J7" s="243"/>
      <c r="K7" s="243"/>
      <c r="L7" s="243"/>
      <c r="M7" s="243"/>
      <c r="N7" s="243"/>
      <c r="O7" s="243"/>
      <c r="P7" s="244"/>
      <c r="Q7" s="7"/>
      <c r="R7" s="8"/>
      <c r="S7" s="71"/>
    </row>
    <row r="8" spans="1:19" ht="18" hidden="1" thickBot="1">
      <c r="B8" s="228" t="s">
        <v>175</v>
      </c>
      <c r="C8" s="229"/>
      <c r="D8" s="229"/>
      <c r="E8" s="230"/>
      <c r="F8" s="227"/>
      <c r="G8" s="7"/>
      <c r="H8" s="245"/>
      <c r="I8" s="246"/>
      <c r="J8" s="246"/>
      <c r="K8" s="246"/>
      <c r="L8" s="246"/>
      <c r="M8" s="246"/>
      <c r="N8" s="246"/>
      <c r="O8" s="246"/>
      <c r="P8" s="247"/>
      <c r="Q8" s="7"/>
      <c r="R8" s="8"/>
      <c r="S8" s="71"/>
    </row>
    <row r="9" spans="1:19" ht="18" hidden="1" thickBot="1">
      <c r="B9" s="228" t="s">
        <v>176</v>
      </c>
      <c r="C9" s="229"/>
      <c r="D9" s="229"/>
      <c r="E9" s="230"/>
      <c r="F9" s="226"/>
      <c r="G9" s="7"/>
      <c r="H9" s="225"/>
      <c r="I9" s="225"/>
      <c r="J9" s="225"/>
      <c r="K9" s="225"/>
      <c r="L9" s="225"/>
      <c r="M9" s="225"/>
      <c r="N9" s="225"/>
      <c r="O9" s="225"/>
      <c r="P9" s="225"/>
      <c r="Q9" s="7"/>
      <c r="R9" s="8"/>
      <c r="S9" s="71"/>
    </row>
    <row r="10" spans="1:19" ht="18" thickBot="1">
      <c r="A10" s="3"/>
      <c r="B10" s="3"/>
      <c r="C10" s="3"/>
      <c r="D10" s="3"/>
      <c r="E10" s="3"/>
      <c r="F10" s="3"/>
      <c r="G10" s="7"/>
      <c r="H10" s="342"/>
      <c r="I10" s="342"/>
      <c r="J10" s="342"/>
      <c r="K10" s="342"/>
      <c r="L10" s="342"/>
      <c r="M10" s="342"/>
      <c r="N10" s="342"/>
      <c r="O10" s="342"/>
      <c r="P10" s="342"/>
      <c r="Q10" s="7"/>
      <c r="R10" s="8"/>
      <c r="S10" s="71"/>
    </row>
    <row r="11" spans="1:19" ht="18.45" thickTop="1" thickBot="1">
      <c r="A11" s="10"/>
      <c r="B11" s="234" t="str">
        <f xml:space="preserve"> "SWM te"&amp; " "&amp;Algemeen!C1&amp;" "&amp;"op"&amp;" "&amp;Algemeen!C2</f>
        <v>SWM te 'PLAATSNAAM' op 'DATUM'</v>
      </c>
      <c r="C11" s="235"/>
      <c r="D11" s="235"/>
      <c r="E11" s="235"/>
      <c r="F11" s="235"/>
      <c r="G11" s="235"/>
      <c r="H11" s="235"/>
      <c r="I11" s="236"/>
      <c r="J11" s="10"/>
      <c r="K11" s="234" t="str">
        <f xml:space="preserve"> "SWM te"&amp; " "&amp;Algemeen!C1&amp;" "&amp;"op"&amp;" "&amp;Algemeen!C2</f>
        <v>SWM te 'PLAATSNAAM' op 'DATUM'</v>
      </c>
      <c r="L11" s="235"/>
      <c r="M11" s="235"/>
      <c r="N11" s="235"/>
      <c r="O11" s="235"/>
      <c r="P11" s="235"/>
      <c r="Q11" s="235"/>
      <c r="R11" s="236"/>
      <c r="S11" s="71"/>
    </row>
    <row r="12" spans="1:19" ht="20.6" thickTop="1" thickBot="1">
      <c r="A12" s="3"/>
      <c r="B12" s="257" t="s">
        <v>9</v>
      </c>
      <c r="C12" s="258"/>
      <c r="D12" s="259"/>
      <c r="E12" s="260" t="s">
        <v>179</v>
      </c>
      <c r="F12" s="260"/>
      <c r="G12" s="260"/>
      <c r="H12" s="260"/>
      <c r="I12" s="261"/>
      <c r="J12" s="3"/>
      <c r="K12" s="257" t="str">
        <f>$B$12</f>
        <v>MARATHON OVERZICHT</v>
      </c>
      <c r="L12" s="258"/>
      <c r="M12" s="259"/>
      <c r="N12" s="260" t="s">
        <v>180</v>
      </c>
      <c r="O12" s="260"/>
      <c r="P12" s="260"/>
      <c r="Q12" s="260"/>
      <c r="R12" s="261"/>
      <c r="S12" s="71"/>
    </row>
    <row r="13" spans="1:19" ht="35.6" thickTop="1" thickBot="1">
      <c r="A13" s="15"/>
      <c r="B13" s="11"/>
      <c r="C13" s="12" t="s">
        <v>12</v>
      </c>
      <c r="D13" s="13" t="s">
        <v>13</v>
      </c>
      <c r="E13" s="13" t="s">
        <v>14</v>
      </c>
      <c r="F13" s="13" t="s">
        <v>15</v>
      </c>
      <c r="G13" s="13" t="s">
        <v>16</v>
      </c>
      <c r="H13" s="13" t="s">
        <v>17</v>
      </c>
      <c r="I13" s="14" t="s">
        <v>18</v>
      </c>
      <c r="J13" s="15"/>
      <c r="K13" s="11"/>
      <c r="L13" s="12" t="str">
        <f>$C$13</f>
        <v>Lengte
in meters</v>
      </c>
      <c r="M13" s="13" t="str">
        <f>$D$13</f>
        <v>Voorgeschreven
gang</v>
      </c>
      <c r="N13" s="13" t="str">
        <f>$E$13</f>
        <v>Snelheid
in km/u</v>
      </c>
      <c r="O13" s="13" t="str">
        <f>$F$13</f>
        <v>Minimum
tijd</v>
      </c>
      <c r="P13" s="13" t="str">
        <f>$G$13</f>
        <v>Toegestane
tijd</v>
      </c>
      <c r="Q13" s="13" t="str">
        <f>$H$13</f>
        <v>Maximum
tijd</v>
      </c>
      <c r="R13" s="14" t="str">
        <f>$I$13</f>
        <v>Verplichte
doorgang</v>
      </c>
      <c r="S13" s="71"/>
    </row>
    <row r="14" spans="1:19" ht="18" thickTop="1">
      <c r="A14" s="3"/>
      <c r="B14" s="16" t="str">
        <f>$B$2</f>
        <v>A-Traject</v>
      </c>
      <c r="C14" s="17">
        <f>$D$2</f>
        <v>7000</v>
      </c>
      <c r="D14" s="18" t="s">
        <v>19</v>
      </c>
      <c r="E14" s="19">
        <v>11</v>
      </c>
      <c r="F14" s="20">
        <f>IF(G14=0,0,G14-(2/1440))</f>
        <v>2.5127314814814814E-2</v>
      </c>
      <c r="G14" s="20">
        <f>CEILING(C14*(3.6/86400)/E14,(1/86400))+(F8*0.000694)</f>
        <v>2.6516203703703702E-2</v>
      </c>
      <c r="H14" s="20">
        <f>G14*120%</f>
        <v>3.1819444444444442E-2</v>
      </c>
      <c r="I14" s="162">
        <f>$F$2</f>
        <v>0</v>
      </c>
      <c r="J14" s="3"/>
      <c r="K14" s="16" t="str">
        <f>$B$2</f>
        <v>A-Traject</v>
      </c>
      <c r="L14" s="17">
        <f>$D$2</f>
        <v>7000</v>
      </c>
      <c r="M14" s="18" t="str">
        <f>$D$14</f>
        <v>vrij</v>
      </c>
      <c r="N14" s="19">
        <v>12</v>
      </c>
      <c r="O14" s="20">
        <f>IF(P14=0,0,P14-(2/1440))</f>
        <v>2.2916666666666669E-2</v>
      </c>
      <c r="P14" s="20">
        <f>CEILING(L14*(3.6/86400)/N14,(1/86400))+(F8*0.000694)</f>
        <v>2.4305555555555556E-2</v>
      </c>
      <c r="Q14" s="20">
        <f>P14*120%</f>
        <v>2.9166666666666667E-2</v>
      </c>
      <c r="R14" s="163">
        <f>$F$2</f>
        <v>0</v>
      </c>
      <c r="S14" s="71"/>
    </row>
    <row r="15" spans="1:19" ht="17.600000000000001">
      <c r="A15" s="3"/>
      <c r="B15" s="73" t="str">
        <f>$B$3</f>
        <v>Neutrale zone 1</v>
      </c>
      <c r="C15" s="17">
        <f>$D$3</f>
        <v>50</v>
      </c>
      <c r="D15" s="18"/>
      <c r="E15" s="74"/>
      <c r="F15" s="20"/>
      <c r="G15" s="20">
        <f>$F$3/1440</f>
        <v>1.3888888888888889E-3</v>
      </c>
      <c r="H15" s="20"/>
      <c r="I15" s="75"/>
      <c r="J15" s="3"/>
      <c r="K15" s="73" t="str">
        <f>$B$3</f>
        <v>Neutrale zone 1</v>
      </c>
      <c r="L15" s="17">
        <f>$D$3</f>
        <v>50</v>
      </c>
      <c r="M15" s="18"/>
      <c r="N15" s="74"/>
      <c r="O15" s="20"/>
      <c r="P15" s="20">
        <f>$F$3/1440</f>
        <v>1.3888888888888889E-3</v>
      </c>
      <c r="Q15" s="20"/>
      <c r="R15" s="76"/>
      <c r="S15" s="71"/>
    </row>
    <row r="16" spans="1:19" ht="17.600000000000001">
      <c r="A16" s="3"/>
      <c r="B16" s="21" t="str">
        <f>$B$4</f>
        <v>Verplichte rust</v>
      </c>
      <c r="C16" s="17"/>
      <c r="D16" s="22"/>
      <c r="E16" s="22"/>
      <c r="F16" s="23"/>
      <c r="G16" s="20">
        <f>$F$4/1440</f>
        <v>6.9444444444444441E-3</v>
      </c>
      <c r="H16" s="23"/>
      <c r="I16" s="24"/>
      <c r="J16" s="3"/>
      <c r="K16" s="21" t="str">
        <f>$B$4</f>
        <v>Verplichte rust</v>
      </c>
      <c r="L16" s="17"/>
      <c r="M16" s="22"/>
      <c r="N16" s="22"/>
      <c r="O16" s="23"/>
      <c r="P16" s="20">
        <f>$F$4/1440</f>
        <v>6.9444444444444441E-3</v>
      </c>
      <c r="Q16" s="23"/>
      <c r="R16" s="24"/>
      <c r="S16" s="71"/>
    </row>
    <row r="17" spans="1:19" ht="17.600000000000001">
      <c r="A17" s="3"/>
      <c r="B17" s="73" t="str">
        <f>$B$5</f>
        <v>Neutrale zone 2</v>
      </c>
      <c r="C17" s="17">
        <f>$D$5</f>
        <v>50</v>
      </c>
      <c r="D17" s="18"/>
      <c r="E17" s="74"/>
      <c r="F17" s="20"/>
      <c r="G17" s="20">
        <f>$F$5/1440</f>
        <v>1.3888888888888889E-3</v>
      </c>
      <c r="H17" s="23"/>
      <c r="I17" s="24"/>
      <c r="J17" s="3"/>
      <c r="K17" s="73" t="str">
        <f>$B$5</f>
        <v>Neutrale zone 2</v>
      </c>
      <c r="L17" s="17">
        <f>$D$5</f>
        <v>50</v>
      </c>
      <c r="M17" s="18"/>
      <c r="N17" s="74"/>
      <c r="O17" s="20"/>
      <c r="P17" s="20">
        <f>$F$5/1440</f>
        <v>1.3888888888888889E-3</v>
      </c>
      <c r="Q17" s="23"/>
      <c r="R17" s="24"/>
      <c r="S17" s="71"/>
    </row>
    <row r="18" spans="1:19" ht="17.600000000000001">
      <c r="A18" s="3"/>
      <c r="B18" s="25" t="str">
        <f>$B$6</f>
        <v>B -Traject</v>
      </c>
      <c r="C18" s="77">
        <f>$D$6</f>
        <v>6500</v>
      </c>
      <c r="D18" s="22" t="s">
        <v>20</v>
      </c>
      <c r="E18" s="27">
        <v>11</v>
      </c>
      <c r="F18" s="23">
        <f>IF(G18=0,0,G18-(3/1440))</f>
        <v>2.2546296296296297E-2</v>
      </c>
      <c r="G18" s="20">
        <f>CEILING(C18*(3.6/86400)/E18,(1/86400))+(F9*0.000694)</f>
        <v>2.462962962962963E-2</v>
      </c>
      <c r="H18" s="23">
        <f>G18*200%</f>
        <v>4.925925925925926E-2</v>
      </c>
      <c r="I18" s="161">
        <f>$F$6</f>
        <v>0</v>
      </c>
      <c r="J18" s="3"/>
      <c r="K18" s="25" t="str">
        <f>$B$6</f>
        <v>B -Traject</v>
      </c>
      <c r="L18" s="77">
        <f>$D$6</f>
        <v>6500</v>
      </c>
      <c r="M18" s="22" t="str">
        <f>$D$18</f>
        <v>reglement</v>
      </c>
      <c r="N18" s="27">
        <v>12</v>
      </c>
      <c r="O18" s="23">
        <f>IF(P18=0,0,P18-(3/1440))</f>
        <v>2.0486111111111111E-2</v>
      </c>
      <c r="P18" s="20">
        <f>CEILING(L18*(3.6/86400)/N18,(1/86400))+(F9*0.000694)</f>
        <v>2.2569444444444444E-2</v>
      </c>
      <c r="Q18" s="23">
        <f>P18*200%</f>
        <v>4.5138888888888888E-2</v>
      </c>
      <c r="R18" s="161">
        <f>$F$6</f>
        <v>0</v>
      </c>
      <c r="S18" s="71"/>
    </row>
    <row r="19" spans="1:19" ht="18" thickBot="1">
      <c r="A19" s="3"/>
      <c r="B19" s="28" t="str">
        <f>$B$7</f>
        <v>Uitstaptraject</v>
      </c>
      <c r="C19" s="17">
        <f>$D$7</f>
        <v>1000</v>
      </c>
      <c r="D19" s="22" t="s">
        <v>20</v>
      </c>
      <c r="E19" s="29"/>
      <c r="F19" s="30"/>
      <c r="G19" s="31">
        <f>$F$7/1440</f>
        <v>1.0416666666666666E-2</v>
      </c>
      <c r="H19" s="30"/>
      <c r="I19" s="32"/>
      <c r="J19" s="3"/>
      <c r="K19" s="28" t="str">
        <f>$B$7</f>
        <v>Uitstaptraject</v>
      </c>
      <c r="L19" s="17">
        <f>$D$7</f>
        <v>1000</v>
      </c>
      <c r="M19" s="22" t="str">
        <f>$D$19</f>
        <v>reglement</v>
      </c>
      <c r="N19" s="29"/>
      <c r="O19" s="30"/>
      <c r="P19" s="31">
        <f>$F$7/1440</f>
        <v>1.0416666666666666E-2</v>
      </c>
      <c r="Q19" s="30"/>
      <c r="R19" s="32"/>
      <c r="S19" s="71"/>
    </row>
    <row r="20" spans="1:19" ht="18.45" thickTop="1" thickBot="1">
      <c r="A20" s="3"/>
      <c r="B20" s="33" t="s">
        <v>21</v>
      </c>
      <c r="C20" s="34">
        <f>SUM(C14:C19)</f>
        <v>14600</v>
      </c>
      <c r="D20" s="35"/>
      <c r="E20" s="35"/>
      <c r="F20" s="36"/>
      <c r="G20" s="36">
        <f>SUM(G14:G19)</f>
        <v>7.1284722222222222E-2</v>
      </c>
      <c r="H20" s="36"/>
      <c r="I20" s="37">
        <f>SUM(I14:I19)</f>
        <v>0</v>
      </c>
      <c r="J20" s="3"/>
      <c r="K20" s="33" t="str">
        <f>$B$20</f>
        <v>Totaal</v>
      </c>
      <c r="L20" s="34">
        <f>SUM(L14:L19)</f>
        <v>14600</v>
      </c>
      <c r="M20" s="35"/>
      <c r="N20" s="35"/>
      <c r="O20" s="36"/>
      <c r="P20" s="36">
        <f>SUM(P14:P19)</f>
        <v>6.7013888888888887E-2</v>
      </c>
      <c r="Q20" s="36"/>
      <c r="R20" s="37">
        <f>SUM(R14:R19)</f>
        <v>0</v>
      </c>
      <c r="S20" s="71"/>
    </row>
    <row r="21" spans="1:19" ht="18.45" thickTop="1" thickBot="1">
      <c r="A21" s="3"/>
      <c r="B21" s="3"/>
      <c r="C21" s="38"/>
      <c r="D21" s="39"/>
      <c r="E21" s="39"/>
      <c r="F21" s="40"/>
      <c r="G21" s="40"/>
      <c r="H21" s="40"/>
      <c r="I21" s="39"/>
      <c r="J21" s="3"/>
      <c r="K21" s="3"/>
      <c r="L21" s="38"/>
      <c r="M21" s="39"/>
      <c r="N21" s="39"/>
      <c r="O21" s="40"/>
      <c r="P21" s="40"/>
      <c r="Q21" s="40"/>
      <c r="R21" s="39"/>
      <c r="S21" s="71"/>
    </row>
    <row r="22" spans="1:19" ht="18.45" thickTop="1" thickBot="1">
      <c r="A22" s="10"/>
      <c r="B22" s="234" t="str">
        <f xml:space="preserve"> "SWM te"&amp; " "&amp;Algemeen!C1&amp;" "&amp;"op"&amp;" "&amp;Algemeen!C2</f>
        <v>SWM te 'PLAATSNAAM' op 'DATUM'</v>
      </c>
      <c r="C22" s="235"/>
      <c r="D22" s="235"/>
      <c r="E22" s="235"/>
      <c r="F22" s="235"/>
      <c r="G22" s="235"/>
      <c r="H22" s="235"/>
      <c r="I22" s="236"/>
      <c r="J22" s="10"/>
      <c r="K22" s="234" t="str">
        <f xml:space="preserve"> "SWM te"&amp; " "&amp;Algemeen!C1&amp;" "&amp;"op"&amp;" "&amp;Algemeen!C2</f>
        <v>SWM te 'PLAATSNAAM' op 'DATUM'</v>
      </c>
      <c r="L22" s="235"/>
      <c r="M22" s="235"/>
      <c r="N22" s="235"/>
      <c r="O22" s="235"/>
      <c r="P22" s="235"/>
      <c r="Q22" s="235"/>
      <c r="R22" s="236"/>
      <c r="S22" s="71"/>
    </row>
    <row r="23" spans="1:19" ht="20.6" thickTop="1" thickBot="1">
      <c r="A23" s="3"/>
      <c r="B23" s="257" t="str">
        <f>$B$12</f>
        <v>MARATHON OVERZICHT</v>
      </c>
      <c r="C23" s="258"/>
      <c r="D23" s="259"/>
      <c r="E23" s="260" t="s">
        <v>22</v>
      </c>
      <c r="F23" s="260"/>
      <c r="G23" s="260"/>
      <c r="H23" s="260"/>
      <c r="I23" s="261"/>
      <c r="J23" s="3"/>
      <c r="K23" s="257" t="str">
        <f>$B$12</f>
        <v>MARATHON OVERZICHT</v>
      </c>
      <c r="L23" s="258"/>
      <c r="M23" s="259"/>
      <c r="N23" s="260" t="s">
        <v>23</v>
      </c>
      <c r="O23" s="260"/>
      <c r="P23" s="260"/>
      <c r="Q23" s="260"/>
      <c r="R23" s="261"/>
      <c r="S23" s="71"/>
    </row>
    <row r="24" spans="1:19" ht="35.6" thickTop="1" thickBot="1">
      <c r="A24" s="15"/>
      <c r="B24" s="11"/>
      <c r="C24" s="12" t="str">
        <f>$C$13</f>
        <v>Lengte
in meters</v>
      </c>
      <c r="D24" s="13" t="str">
        <f>$D$13</f>
        <v>Voorgeschreven
gang</v>
      </c>
      <c r="E24" s="13" t="str">
        <f>$E$13</f>
        <v>Snelheid
in km/u</v>
      </c>
      <c r="F24" s="13" t="str">
        <f>$F$13</f>
        <v>Minimum
tijd</v>
      </c>
      <c r="G24" s="13" t="str">
        <f>$G$13</f>
        <v>Toegestane
tijd</v>
      </c>
      <c r="H24" s="13" t="str">
        <f>$H$13</f>
        <v>Maximum
tijd</v>
      </c>
      <c r="I24" s="14" t="str">
        <f>$I$13</f>
        <v>Verplichte
doorgang</v>
      </c>
      <c r="J24" s="15"/>
      <c r="K24" s="11"/>
      <c r="L24" s="12" t="str">
        <f>$C$13</f>
        <v>Lengte
in meters</v>
      </c>
      <c r="M24" s="13" t="str">
        <f>$D$13</f>
        <v>Voorgeschreven
gang</v>
      </c>
      <c r="N24" s="13" t="str">
        <f>$E$13</f>
        <v>Snelheid
in km/u</v>
      </c>
      <c r="O24" s="13" t="str">
        <f>$F$13</f>
        <v>Minimum
tijd</v>
      </c>
      <c r="P24" s="13" t="str">
        <f>$G$13</f>
        <v>Toegestane
tijd</v>
      </c>
      <c r="Q24" s="13" t="str">
        <f>$H$13</f>
        <v>Maximum
tijd</v>
      </c>
      <c r="R24" s="14" t="str">
        <f>$I$13</f>
        <v>Verplichte
doorgang</v>
      </c>
      <c r="S24" s="71"/>
    </row>
    <row r="25" spans="1:19" ht="18" thickTop="1">
      <c r="A25" s="3"/>
      <c r="B25" s="16" t="str">
        <f>$B$2</f>
        <v>A-Traject</v>
      </c>
      <c r="C25" s="17">
        <f>$D$2</f>
        <v>7000</v>
      </c>
      <c r="D25" s="18" t="str">
        <f>$D$14</f>
        <v>vrij</v>
      </c>
      <c r="E25" s="19">
        <v>11</v>
      </c>
      <c r="F25" s="20">
        <f>IF(G25=0,0,G25-(2/1440))</f>
        <v>2.5127314814814814E-2</v>
      </c>
      <c r="G25" s="20">
        <f>CEILING(C25*(3.6/86400)/E25,(1/86400))+(F8*0.000694)</f>
        <v>2.6516203703703702E-2</v>
      </c>
      <c r="H25" s="20">
        <f>G25*120%</f>
        <v>3.1819444444444442E-2</v>
      </c>
      <c r="I25" s="165">
        <f>$F$2</f>
        <v>0</v>
      </c>
      <c r="J25" s="3"/>
      <c r="K25" s="16" t="str">
        <f>$B$2</f>
        <v>A-Traject</v>
      </c>
      <c r="L25" s="17">
        <f>$D$2</f>
        <v>7000</v>
      </c>
      <c r="M25" s="18" t="str">
        <f>$D$14</f>
        <v>vrij</v>
      </c>
      <c r="N25" s="19">
        <v>12</v>
      </c>
      <c r="O25" s="20">
        <f>IF(P25=0,0,P25-(2/1440))</f>
        <v>2.2916666666666669E-2</v>
      </c>
      <c r="P25" s="20">
        <f>CEILING(L25*(3.6/86400)/N25,(1/86400))+(F8*0.000694)</f>
        <v>2.4305555555555556E-2</v>
      </c>
      <c r="Q25" s="20">
        <f>P25*120%</f>
        <v>2.9166666666666667E-2</v>
      </c>
      <c r="R25" s="165">
        <f>$F$2</f>
        <v>0</v>
      </c>
      <c r="S25" s="71"/>
    </row>
    <row r="26" spans="1:19" ht="17.600000000000001">
      <c r="A26" s="3"/>
      <c r="B26" s="73" t="str">
        <f>$B$3</f>
        <v>Neutrale zone 1</v>
      </c>
      <c r="C26" s="17">
        <f>$D$3</f>
        <v>50</v>
      </c>
      <c r="D26" s="18"/>
      <c r="E26" s="74"/>
      <c r="F26" s="20"/>
      <c r="G26" s="20">
        <f>$F$3/1440</f>
        <v>1.3888888888888889E-3</v>
      </c>
      <c r="H26" s="20"/>
      <c r="I26" s="76"/>
      <c r="J26" s="3"/>
      <c r="K26" s="73" t="str">
        <f>$B$3</f>
        <v>Neutrale zone 1</v>
      </c>
      <c r="L26" s="17">
        <f>$D$3</f>
        <v>50</v>
      </c>
      <c r="M26" s="18"/>
      <c r="N26" s="74"/>
      <c r="O26" s="20"/>
      <c r="P26" s="20">
        <f>$F$3/1440</f>
        <v>1.3888888888888889E-3</v>
      </c>
      <c r="Q26" s="20"/>
      <c r="R26" s="76"/>
      <c r="S26" s="71"/>
    </row>
    <row r="27" spans="1:19" ht="17.600000000000001">
      <c r="A27" s="3"/>
      <c r="B27" s="21" t="str">
        <f>$B$4</f>
        <v>Verplichte rust</v>
      </c>
      <c r="C27" s="17"/>
      <c r="D27" s="22"/>
      <c r="E27" s="22"/>
      <c r="F27" s="23"/>
      <c r="G27" s="20">
        <f>$F$4/1440</f>
        <v>6.9444444444444441E-3</v>
      </c>
      <c r="H27" s="23"/>
      <c r="I27" s="24"/>
      <c r="J27" s="3"/>
      <c r="K27" s="21" t="str">
        <f>$B$4</f>
        <v>Verplichte rust</v>
      </c>
      <c r="L27" s="17"/>
      <c r="M27" s="22"/>
      <c r="N27" s="22"/>
      <c r="O27" s="23"/>
      <c r="P27" s="20">
        <f>$F$4/1440</f>
        <v>6.9444444444444441E-3</v>
      </c>
      <c r="Q27" s="23"/>
      <c r="R27" s="24"/>
      <c r="S27" s="71"/>
    </row>
    <row r="28" spans="1:19" ht="17.600000000000001">
      <c r="A28" s="3"/>
      <c r="B28" s="73" t="str">
        <f>$B$5</f>
        <v>Neutrale zone 2</v>
      </c>
      <c r="C28" s="17">
        <f>$D$5</f>
        <v>50</v>
      </c>
      <c r="D28" s="18"/>
      <c r="E28" s="74"/>
      <c r="F28" s="20"/>
      <c r="G28" s="20">
        <f>$F$5/1440</f>
        <v>1.3888888888888889E-3</v>
      </c>
      <c r="H28" s="23"/>
      <c r="I28" s="24"/>
      <c r="J28" s="3"/>
      <c r="K28" s="73" t="str">
        <f>$B$5</f>
        <v>Neutrale zone 2</v>
      </c>
      <c r="L28" s="17">
        <f>$D$5</f>
        <v>50</v>
      </c>
      <c r="M28" s="18"/>
      <c r="N28" s="74"/>
      <c r="O28" s="20"/>
      <c r="P28" s="20">
        <f>$F$5/1440</f>
        <v>1.3888888888888889E-3</v>
      </c>
      <c r="Q28" s="23"/>
      <c r="R28" s="24"/>
      <c r="S28" s="71"/>
    </row>
    <row r="29" spans="1:19" ht="17.600000000000001">
      <c r="A29" s="3"/>
      <c r="B29" s="25" t="str">
        <f>$B$6</f>
        <v>B -Traject</v>
      </c>
      <c r="C29" s="17">
        <f>$D$6</f>
        <v>6500</v>
      </c>
      <c r="D29" s="22" t="str">
        <f>$D$18</f>
        <v>reglement</v>
      </c>
      <c r="E29" s="27">
        <v>12</v>
      </c>
      <c r="F29" s="23">
        <f>IF(G29=0,0,G29-(3/1440))</f>
        <v>2.0486111111111111E-2</v>
      </c>
      <c r="G29" s="20">
        <f>CEILING(C29*(3.6/86400)/E29,(1/86400))+(F9*0.000694)</f>
        <v>2.2569444444444444E-2</v>
      </c>
      <c r="H29" s="23">
        <f>G29*200%</f>
        <v>4.5138888888888888E-2</v>
      </c>
      <c r="I29" s="166">
        <f>$F$6</f>
        <v>0</v>
      </c>
      <c r="J29" s="3"/>
      <c r="K29" s="25" t="str">
        <f>$B$6</f>
        <v>B -Traject</v>
      </c>
      <c r="L29" s="17">
        <f>$D$6</f>
        <v>6500</v>
      </c>
      <c r="M29" s="22" t="str">
        <f>$D$18</f>
        <v>reglement</v>
      </c>
      <c r="N29" s="27">
        <v>13</v>
      </c>
      <c r="O29" s="23">
        <f>IF(P29=0,0,P29-(3/1440))</f>
        <v>1.8749999999999999E-2</v>
      </c>
      <c r="P29" s="20">
        <f>CEILING(L29*(3.6/86400)/N29,(1/86400))+(F9*0.000694)</f>
        <v>2.0833333333333332E-2</v>
      </c>
      <c r="Q29" s="23">
        <f>P29*200%</f>
        <v>4.1666666666666664E-2</v>
      </c>
      <c r="R29" s="166">
        <f>$F$6</f>
        <v>0</v>
      </c>
      <c r="S29" s="71"/>
    </row>
    <row r="30" spans="1:19" ht="18" thickBot="1">
      <c r="A30" s="3"/>
      <c r="B30" s="28" t="str">
        <f>$B$7</f>
        <v>Uitstaptraject</v>
      </c>
      <c r="C30" s="17">
        <f>$D$7</f>
        <v>1000</v>
      </c>
      <c r="D30" s="22" t="str">
        <f>$D$19</f>
        <v>reglement</v>
      </c>
      <c r="E30" s="29"/>
      <c r="F30" s="30"/>
      <c r="G30" s="31">
        <f>$F$7/1440</f>
        <v>1.0416666666666666E-2</v>
      </c>
      <c r="H30" s="30"/>
      <c r="I30" s="32"/>
      <c r="J30" s="3"/>
      <c r="K30" s="28" t="str">
        <f>$B$7</f>
        <v>Uitstaptraject</v>
      </c>
      <c r="L30" s="17">
        <f>$D$7</f>
        <v>1000</v>
      </c>
      <c r="M30" s="22" t="str">
        <f>$D$19</f>
        <v>reglement</v>
      </c>
      <c r="N30" s="29"/>
      <c r="O30" s="30"/>
      <c r="P30" s="31">
        <f>$F$7/1440</f>
        <v>1.0416666666666666E-2</v>
      </c>
      <c r="Q30" s="30"/>
      <c r="R30" s="32"/>
      <c r="S30" s="71"/>
    </row>
    <row r="31" spans="1:19" ht="18.45" thickTop="1" thickBot="1">
      <c r="A31" s="3"/>
      <c r="B31" s="33" t="s">
        <v>21</v>
      </c>
      <c r="C31" s="34">
        <f>SUM(C25:C30)</f>
        <v>14600</v>
      </c>
      <c r="D31" s="35"/>
      <c r="E31" s="35"/>
      <c r="F31" s="36"/>
      <c r="G31" s="36">
        <f>SUM(G25:G30)</f>
        <v>6.9224537037037043E-2</v>
      </c>
      <c r="H31" s="36"/>
      <c r="I31" s="37">
        <f>SUM(I25:I30)</f>
        <v>0</v>
      </c>
      <c r="J31" s="3"/>
      <c r="K31" s="33" t="s">
        <v>21</v>
      </c>
      <c r="L31" s="34">
        <f>SUM(L25:L30)</f>
        <v>14600</v>
      </c>
      <c r="M31" s="35"/>
      <c r="N31" s="35"/>
      <c r="O31" s="36"/>
      <c r="P31" s="36">
        <f>SUM(P25:P30)</f>
        <v>6.5277777777777782E-2</v>
      </c>
      <c r="Q31" s="36"/>
      <c r="R31" s="37">
        <f>SUM(R25:R30)</f>
        <v>0</v>
      </c>
      <c r="S31" s="71"/>
    </row>
    <row r="32" spans="1:19" ht="18.45" thickTop="1" thickBot="1">
      <c r="A32" s="10"/>
      <c r="B32" s="10"/>
      <c r="C32" s="41"/>
      <c r="D32" s="42"/>
      <c r="E32" s="42"/>
      <c r="F32" s="42"/>
      <c r="G32" s="42"/>
      <c r="H32" s="42"/>
      <c r="I32" s="42"/>
      <c r="J32" s="10"/>
      <c r="K32" s="10"/>
      <c r="L32" s="41"/>
      <c r="M32" s="42"/>
      <c r="N32" s="42"/>
      <c r="O32" s="42"/>
      <c r="P32" s="42"/>
      <c r="Q32" s="42"/>
      <c r="R32" s="42"/>
      <c r="S32" s="71"/>
    </row>
    <row r="33" spans="1:19" ht="18.45" thickTop="1" thickBot="1">
      <c r="A33" s="10"/>
      <c r="B33" s="234" t="str">
        <f xml:space="preserve"> "SWM te"&amp; " "&amp;Algemeen!C1&amp;" "&amp;"op"&amp;" "&amp;Algemeen!C2</f>
        <v>SWM te 'PLAATSNAAM' op 'DATUM'</v>
      </c>
      <c r="C33" s="235"/>
      <c r="D33" s="235"/>
      <c r="E33" s="235"/>
      <c r="F33" s="235"/>
      <c r="G33" s="235"/>
      <c r="H33" s="235"/>
      <c r="I33" s="236"/>
      <c r="J33" s="10"/>
      <c r="K33" s="234" t="str">
        <f xml:space="preserve"> "SWM te"&amp; " "&amp;Algemeen!C1&amp;" "&amp;"op"&amp;" "&amp;Algemeen!C2</f>
        <v>SWM te 'PLAATSNAAM' op 'DATUM'</v>
      </c>
      <c r="L33" s="235"/>
      <c r="M33" s="235"/>
      <c r="N33" s="235"/>
      <c r="O33" s="235"/>
      <c r="P33" s="235"/>
      <c r="Q33" s="235"/>
      <c r="R33" s="236"/>
      <c r="S33" s="71"/>
    </row>
    <row r="34" spans="1:19" ht="20.6" thickTop="1" thickBot="1">
      <c r="A34" s="3"/>
      <c r="B34" s="257" t="str">
        <f>$B$12</f>
        <v>MARATHON OVERZICHT</v>
      </c>
      <c r="C34" s="258"/>
      <c r="D34" s="259"/>
      <c r="E34" s="260" t="s">
        <v>51</v>
      </c>
      <c r="F34" s="260"/>
      <c r="G34" s="260"/>
      <c r="H34" s="260"/>
      <c r="I34" s="261"/>
      <c r="J34" s="3"/>
      <c r="K34" s="257" t="str">
        <f>$B$12</f>
        <v>MARATHON OVERZICHT</v>
      </c>
      <c r="L34" s="258"/>
      <c r="M34" s="259"/>
      <c r="N34" s="260" t="s">
        <v>52</v>
      </c>
      <c r="O34" s="260"/>
      <c r="P34" s="260"/>
      <c r="Q34" s="260"/>
      <c r="R34" s="261"/>
      <c r="S34" s="71"/>
    </row>
    <row r="35" spans="1:19" ht="35.6" thickTop="1" thickBot="1">
      <c r="A35" s="15"/>
      <c r="B35" s="11"/>
      <c r="C35" s="12" t="str">
        <f>$C$13</f>
        <v>Lengte
in meters</v>
      </c>
      <c r="D35" s="13" t="str">
        <f>$D$13</f>
        <v>Voorgeschreven
gang</v>
      </c>
      <c r="E35" s="13" t="str">
        <f>$E$13</f>
        <v>Snelheid
in km/u</v>
      </c>
      <c r="F35" s="13" t="str">
        <f>$F$13</f>
        <v>Minimum
tijd</v>
      </c>
      <c r="G35" s="13" t="str">
        <f>$G$13</f>
        <v>Toegestane
tijd</v>
      </c>
      <c r="H35" s="13" t="str">
        <f>$H$13</f>
        <v>Maximum
tijd</v>
      </c>
      <c r="I35" s="14" t="str">
        <f>$I$13</f>
        <v>Verplichte
doorgang</v>
      </c>
      <c r="J35" s="15"/>
      <c r="K35" s="11"/>
      <c r="L35" s="12" t="str">
        <f>$C$13</f>
        <v>Lengte
in meters</v>
      </c>
      <c r="M35" s="13" t="str">
        <f>$D$13</f>
        <v>Voorgeschreven
gang</v>
      </c>
      <c r="N35" s="13" t="str">
        <f>$E$13</f>
        <v>Snelheid
in km/u</v>
      </c>
      <c r="O35" s="13" t="str">
        <f>$F$13</f>
        <v>Minimum
tijd</v>
      </c>
      <c r="P35" s="13" t="str">
        <f>$G$13</f>
        <v>Toegestane
tijd</v>
      </c>
      <c r="Q35" s="13" t="str">
        <f>$H$13</f>
        <v>Maximum
tijd</v>
      </c>
      <c r="R35" s="14" t="str">
        <f>$I$13</f>
        <v>Verplichte
doorgang</v>
      </c>
      <c r="S35" s="71"/>
    </row>
    <row r="36" spans="1:19" ht="18" thickTop="1">
      <c r="A36" s="3"/>
      <c r="B36" s="16" t="str">
        <f>$B$2</f>
        <v>A-Traject</v>
      </c>
      <c r="C36" s="17">
        <f>$D$2</f>
        <v>7000</v>
      </c>
      <c r="D36" s="18" t="str">
        <f>$D$14</f>
        <v>vrij</v>
      </c>
      <c r="E36" s="19">
        <v>12</v>
      </c>
      <c r="F36" s="20">
        <f>IF(G36=0,0,G36-(2/1440))</f>
        <v>2.2916666666666669E-2</v>
      </c>
      <c r="G36" s="20">
        <f>CEILING(C36*(3.6/86400)/E36,(1/86400))+(F8*0.000694)</f>
        <v>2.4305555555555556E-2</v>
      </c>
      <c r="H36" s="20">
        <f>G36*120%</f>
        <v>2.9166666666666667E-2</v>
      </c>
      <c r="I36" s="165">
        <f>$F$2</f>
        <v>0</v>
      </c>
      <c r="J36" s="3"/>
      <c r="K36" s="16" t="str">
        <f>$B$2</f>
        <v>A-Traject</v>
      </c>
      <c r="L36" s="17">
        <f>$D$2</f>
        <v>7000</v>
      </c>
      <c r="M36" s="18" t="str">
        <f>$D$14</f>
        <v>vrij</v>
      </c>
      <c r="N36" s="19">
        <v>13</v>
      </c>
      <c r="O36" s="20">
        <f>IF(P36=0,0,P36-(2/1440))</f>
        <v>2.105324074074074E-2</v>
      </c>
      <c r="P36" s="20">
        <f>CEILING(L36*(3.6/86400)/N36,(1/86400))+(F8*0.000694)</f>
        <v>2.2442129629629628E-2</v>
      </c>
      <c r="Q36" s="20">
        <f>P36*120%</f>
        <v>2.6930555555555551E-2</v>
      </c>
      <c r="R36" s="165">
        <f>$F$2</f>
        <v>0</v>
      </c>
      <c r="S36" s="71"/>
    </row>
    <row r="37" spans="1:19" ht="17.600000000000001">
      <c r="A37" s="3"/>
      <c r="B37" s="73" t="str">
        <f>$B$3</f>
        <v>Neutrale zone 1</v>
      </c>
      <c r="C37" s="17">
        <f>$D$3</f>
        <v>50</v>
      </c>
      <c r="D37" s="18"/>
      <c r="E37" s="74"/>
      <c r="F37" s="20"/>
      <c r="G37" s="20">
        <f>$F$3/1440</f>
        <v>1.3888888888888889E-3</v>
      </c>
      <c r="H37" s="20"/>
      <c r="I37" s="76"/>
      <c r="J37" s="3"/>
      <c r="K37" s="73" t="str">
        <f>$B$3</f>
        <v>Neutrale zone 1</v>
      </c>
      <c r="L37" s="17">
        <f>$D$3</f>
        <v>50</v>
      </c>
      <c r="M37" s="18"/>
      <c r="N37" s="74"/>
      <c r="O37" s="20"/>
      <c r="P37" s="20">
        <f>$F$3/1440</f>
        <v>1.3888888888888889E-3</v>
      </c>
      <c r="Q37" s="20"/>
      <c r="R37" s="76"/>
      <c r="S37" s="71"/>
    </row>
    <row r="38" spans="1:19" ht="17.600000000000001">
      <c r="A38" s="3"/>
      <c r="B38" s="21" t="str">
        <f>$B$4</f>
        <v>Verplichte rust</v>
      </c>
      <c r="C38" s="17"/>
      <c r="D38" s="22"/>
      <c r="E38" s="22"/>
      <c r="F38" s="23"/>
      <c r="G38" s="20">
        <f>$F$4/1440</f>
        <v>6.9444444444444441E-3</v>
      </c>
      <c r="H38" s="23"/>
      <c r="I38" s="24"/>
      <c r="J38" s="3"/>
      <c r="K38" s="21" t="str">
        <f>$B$4</f>
        <v>Verplichte rust</v>
      </c>
      <c r="L38" s="17"/>
      <c r="M38" s="22"/>
      <c r="N38" s="22"/>
      <c r="O38" s="23"/>
      <c r="P38" s="20">
        <f>$F$4/1440</f>
        <v>6.9444444444444441E-3</v>
      </c>
      <c r="Q38" s="23"/>
      <c r="R38" s="24"/>
      <c r="S38" s="71"/>
    </row>
    <row r="39" spans="1:19" ht="17.600000000000001">
      <c r="A39" s="3"/>
      <c r="B39" s="73" t="str">
        <f>$B$5</f>
        <v>Neutrale zone 2</v>
      </c>
      <c r="C39" s="17">
        <f>$D$5</f>
        <v>50</v>
      </c>
      <c r="D39" s="18"/>
      <c r="E39" s="74"/>
      <c r="F39" s="20"/>
      <c r="G39" s="20">
        <f>$F$5/1440</f>
        <v>1.3888888888888889E-3</v>
      </c>
      <c r="H39" s="23"/>
      <c r="I39" s="24"/>
      <c r="J39" s="3"/>
      <c r="K39" s="73" t="str">
        <f>$B$5</f>
        <v>Neutrale zone 2</v>
      </c>
      <c r="L39" s="17">
        <f>$D$5</f>
        <v>50</v>
      </c>
      <c r="M39" s="18"/>
      <c r="N39" s="74"/>
      <c r="O39" s="20"/>
      <c r="P39" s="20">
        <f>$F$5/1440</f>
        <v>1.3888888888888889E-3</v>
      </c>
      <c r="Q39" s="23"/>
      <c r="R39" s="24"/>
      <c r="S39" s="71"/>
    </row>
    <row r="40" spans="1:19" ht="17.600000000000001">
      <c r="A40" s="3"/>
      <c r="B40" s="25" t="str">
        <f>$B$6</f>
        <v>B -Traject</v>
      </c>
      <c r="C40" s="164">
        <f>$D$6</f>
        <v>6500</v>
      </c>
      <c r="D40" s="22" t="str">
        <f>$D$18</f>
        <v>reglement</v>
      </c>
      <c r="E40" s="27">
        <v>13</v>
      </c>
      <c r="F40" s="23">
        <f>IF(G40=0,0,G40-(3/1440))</f>
        <v>1.8749999999999999E-2</v>
      </c>
      <c r="G40" s="20">
        <f>CEILING(C40*(3.6/86400)/E40,(1/86400))+(F9*0.000694)</f>
        <v>2.0833333333333332E-2</v>
      </c>
      <c r="H40" s="23">
        <f>G40*200%</f>
        <v>4.1666666666666664E-2</v>
      </c>
      <c r="I40" s="166">
        <f>$F$6</f>
        <v>0</v>
      </c>
      <c r="J40" s="3"/>
      <c r="K40" s="25" t="str">
        <f>$B$6</f>
        <v>B -Traject</v>
      </c>
      <c r="L40" s="164">
        <f>$D$6</f>
        <v>6500</v>
      </c>
      <c r="M40" s="22" t="str">
        <f>$D$18</f>
        <v>reglement</v>
      </c>
      <c r="N40" s="27">
        <v>14</v>
      </c>
      <c r="O40" s="23">
        <f>IF(P40=0,0,P40-(3/1440))</f>
        <v>1.7268518518518516E-2</v>
      </c>
      <c r="P40" s="20">
        <f>CEILING(L40*(3.6/86400)/N40,(1/86400))+(F9*0.000694)</f>
        <v>1.9351851851851849E-2</v>
      </c>
      <c r="Q40" s="23">
        <f>P40*200%</f>
        <v>3.8703703703703699E-2</v>
      </c>
      <c r="R40" s="166">
        <f>$F$6</f>
        <v>0</v>
      </c>
      <c r="S40" s="71"/>
    </row>
    <row r="41" spans="1:19" ht="18" thickBot="1">
      <c r="A41" s="3"/>
      <c r="B41" s="28" t="str">
        <f>$B$7</f>
        <v>Uitstaptraject</v>
      </c>
      <c r="C41" s="17">
        <f>$D$7</f>
        <v>1000</v>
      </c>
      <c r="D41" s="22" t="str">
        <f>$D$19</f>
        <v>reglement</v>
      </c>
      <c r="E41" s="29"/>
      <c r="F41" s="30"/>
      <c r="G41" s="31">
        <f>$F$7/1440</f>
        <v>1.0416666666666666E-2</v>
      </c>
      <c r="H41" s="30"/>
      <c r="I41" s="32"/>
      <c r="J41" s="3"/>
      <c r="K41" s="28" t="str">
        <f>$B$7</f>
        <v>Uitstaptraject</v>
      </c>
      <c r="L41" s="17">
        <f>$D$7</f>
        <v>1000</v>
      </c>
      <c r="M41" s="22" t="str">
        <f>$D$19</f>
        <v>reglement</v>
      </c>
      <c r="N41" s="29"/>
      <c r="O41" s="30"/>
      <c r="P41" s="31">
        <f>$F$7/1440</f>
        <v>1.0416666666666666E-2</v>
      </c>
      <c r="Q41" s="30"/>
      <c r="R41" s="32"/>
      <c r="S41" s="71"/>
    </row>
    <row r="42" spans="1:19" ht="18.45" thickTop="1" thickBot="1">
      <c r="A42" s="3"/>
      <c r="B42" s="33" t="s">
        <v>21</v>
      </c>
      <c r="C42" s="34">
        <f>SUM(C36:C41)</f>
        <v>14600</v>
      </c>
      <c r="D42" s="35"/>
      <c r="E42" s="35"/>
      <c r="F42" s="36"/>
      <c r="G42" s="36">
        <f>SUM(G36:G41)</f>
        <v>6.5277777777777782E-2</v>
      </c>
      <c r="H42" s="36"/>
      <c r="I42" s="37">
        <f>SUM(I36:I41)</f>
        <v>0</v>
      </c>
      <c r="J42" s="3"/>
      <c r="K42" s="33" t="s">
        <v>21</v>
      </c>
      <c r="L42" s="34">
        <f>SUM(L36:L41)</f>
        <v>14600</v>
      </c>
      <c r="M42" s="35"/>
      <c r="N42" s="35"/>
      <c r="O42" s="36"/>
      <c r="P42" s="36">
        <f>SUM(P36:P41)</f>
        <v>6.193287037037036E-2</v>
      </c>
      <c r="Q42" s="36"/>
      <c r="R42" s="37">
        <f>SUM(R36:R41)</f>
        <v>0</v>
      </c>
      <c r="S42" s="71"/>
    </row>
    <row r="43" spans="1:19" ht="18" thickTop="1">
      <c r="A43" s="10"/>
      <c r="B43" s="10"/>
      <c r="C43" s="41"/>
      <c r="D43" s="42"/>
      <c r="E43" s="42"/>
      <c r="F43" s="42"/>
      <c r="G43" s="42"/>
      <c r="H43" s="42"/>
      <c r="I43" s="42"/>
      <c r="J43" s="10"/>
      <c r="K43" s="10"/>
      <c r="L43" s="41"/>
      <c r="M43" s="42"/>
      <c r="N43" s="42"/>
      <c r="O43" s="42"/>
      <c r="P43" s="42"/>
      <c r="Q43" s="42"/>
      <c r="R43" s="42"/>
      <c r="S43" s="71"/>
    </row>
    <row r="44" spans="1:19" ht="18.45" hidden="1" thickTop="1" thickBot="1">
      <c r="B44" s="234" t="str">
        <f xml:space="preserve"> "SWM te"&amp; " "&amp;Algemeen!C1&amp;" "&amp;"op"&amp;" "&amp;Algemeen!C2</f>
        <v>SWM te 'PLAATSNAAM' op 'DATUM'</v>
      </c>
      <c r="C44" s="235"/>
      <c r="D44" s="235"/>
      <c r="E44" s="235"/>
      <c r="F44" s="235"/>
      <c r="G44" s="235"/>
      <c r="H44" s="235"/>
      <c r="I44" s="236"/>
      <c r="J44" s="10"/>
      <c r="K44" s="234" t="s">
        <v>172</v>
      </c>
      <c r="L44" s="235"/>
      <c r="M44" s="235"/>
      <c r="N44" s="235"/>
      <c r="O44" s="235"/>
      <c r="P44" s="235"/>
      <c r="Q44" s="235"/>
      <c r="R44" s="236"/>
    </row>
    <row r="45" spans="1:19" ht="20.6" hidden="1" thickTop="1" thickBot="1">
      <c r="B45" s="257" t="s">
        <v>9</v>
      </c>
      <c r="C45" s="258"/>
      <c r="D45" s="259"/>
      <c r="E45" s="260" t="s">
        <v>173</v>
      </c>
      <c r="F45" s="260"/>
      <c r="G45" s="260"/>
      <c r="H45" s="260"/>
      <c r="I45" s="261"/>
      <c r="J45" s="3"/>
      <c r="K45" s="257" t="str">
        <f>$B$12</f>
        <v>MARATHON OVERZICHT</v>
      </c>
      <c r="L45" s="258"/>
      <c r="M45" s="259"/>
      <c r="N45" s="260" t="s">
        <v>174</v>
      </c>
      <c r="O45" s="260"/>
      <c r="P45" s="260"/>
      <c r="Q45" s="260"/>
      <c r="R45" s="261"/>
    </row>
    <row r="46" spans="1:19" ht="35.6" hidden="1" thickTop="1" thickBot="1">
      <c r="B46" s="11"/>
      <c r="C46" s="12" t="s">
        <v>12</v>
      </c>
      <c r="D46" s="13" t="s">
        <v>13</v>
      </c>
      <c r="E46" s="13" t="s">
        <v>14</v>
      </c>
      <c r="F46" s="13" t="s">
        <v>15</v>
      </c>
      <c r="G46" s="13" t="s">
        <v>16</v>
      </c>
      <c r="H46" s="13" t="s">
        <v>17</v>
      </c>
      <c r="I46" s="14" t="s">
        <v>18</v>
      </c>
      <c r="J46" s="15"/>
      <c r="K46" s="11"/>
      <c r="L46" s="12" t="str">
        <f>$C$13</f>
        <v>Lengte
in meters</v>
      </c>
      <c r="M46" s="13" t="str">
        <f>$D$13</f>
        <v>Voorgeschreven
gang</v>
      </c>
      <c r="N46" s="13" t="str">
        <f>$E$13</f>
        <v>Snelheid
in km/u</v>
      </c>
      <c r="O46" s="13" t="str">
        <f>$F$13</f>
        <v>Minimum
tijd</v>
      </c>
      <c r="P46" s="13" t="str">
        <f>$G$13</f>
        <v>Toegestane
tijd</v>
      </c>
      <c r="Q46" s="13" t="str">
        <f>$H$13</f>
        <v>Maximum
tijd</v>
      </c>
      <c r="R46" s="14" t="str">
        <f>$I$13</f>
        <v>Verplichte
doorgang</v>
      </c>
    </row>
    <row r="47" spans="1:19" ht="15" hidden="1" thickTop="1">
      <c r="B47" s="16" t="str">
        <f>$B$2</f>
        <v>A-Traject</v>
      </c>
      <c r="C47" s="17">
        <f>$D$2</f>
        <v>7000</v>
      </c>
      <c r="D47" s="18" t="s">
        <v>19</v>
      </c>
      <c r="E47" s="19">
        <v>11</v>
      </c>
      <c r="F47" s="20">
        <f>IF(G47=0,0,G47-(2/1440))</f>
        <v>2.5127314814814814E-2</v>
      </c>
      <c r="G47" s="20">
        <f>CEILING(C47*(3.6/86400)/E47,(1/86400))+(F8*0.000694)</f>
        <v>2.6516203703703702E-2</v>
      </c>
      <c r="H47" s="20">
        <f>G47*120%</f>
        <v>3.1819444444444442E-2</v>
      </c>
      <c r="I47" s="162">
        <f>$F$2</f>
        <v>0</v>
      </c>
      <c r="J47" s="3"/>
      <c r="K47" s="16" t="str">
        <f>$B$2</f>
        <v>A-Traject</v>
      </c>
      <c r="L47" s="17">
        <f>$D$2</f>
        <v>7000</v>
      </c>
      <c r="M47" s="18" t="str">
        <f>$D$14</f>
        <v>vrij</v>
      </c>
      <c r="N47" s="19">
        <v>12</v>
      </c>
      <c r="O47" s="20">
        <f>IF(P47=0,0,P47-(2/1440))</f>
        <v>2.2916666666666669E-2</v>
      </c>
      <c r="P47" s="20">
        <f>CEILING(L47*(3.6/86400)/N47,(1/86400))+(F8*0.000694)</f>
        <v>2.4305555555555556E-2</v>
      </c>
      <c r="Q47" s="20">
        <f>P47*120%</f>
        <v>2.9166666666666667E-2</v>
      </c>
      <c r="R47" s="163">
        <f>$F$2</f>
        <v>0</v>
      </c>
    </row>
    <row r="48" spans="1:19" hidden="1">
      <c r="B48" s="73" t="str">
        <f>$B$3</f>
        <v>Neutrale zone 1</v>
      </c>
      <c r="C48" s="17">
        <f>$D$3</f>
        <v>50</v>
      </c>
      <c r="D48" s="18"/>
      <c r="E48" s="74"/>
      <c r="F48" s="20"/>
      <c r="G48" s="20">
        <f>$F$3/1440</f>
        <v>1.3888888888888889E-3</v>
      </c>
      <c r="H48" s="20"/>
      <c r="I48" s="75"/>
      <c r="J48" s="3"/>
      <c r="K48" s="73" t="str">
        <f>$B$3</f>
        <v>Neutrale zone 1</v>
      </c>
      <c r="L48" s="17">
        <f>$D$3</f>
        <v>50</v>
      </c>
      <c r="M48" s="18"/>
      <c r="N48" s="74"/>
      <c r="O48" s="20"/>
      <c r="P48" s="20">
        <f>$F$3/1440</f>
        <v>1.3888888888888889E-3</v>
      </c>
      <c r="Q48" s="20"/>
      <c r="R48" s="76"/>
    </row>
    <row r="49" spans="2:18" hidden="1">
      <c r="B49" s="21" t="str">
        <f>$B$4</f>
        <v>Verplichte rust</v>
      </c>
      <c r="C49" s="17"/>
      <c r="D49" s="22"/>
      <c r="E49" s="22"/>
      <c r="F49" s="23"/>
      <c r="G49" s="20">
        <f>$F$4/1440</f>
        <v>6.9444444444444441E-3</v>
      </c>
      <c r="H49" s="23"/>
      <c r="I49" s="24"/>
      <c r="J49" s="3"/>
      <c r="K49" s="21" t="str">
        <f>$B$4</f>
        <v>Verplichte rust</v>
      </c>
      <c r="L49" s="17"/>
      <c r="M49" s="22"/>
      <c r="N49" s="22"/>
      <c r="O49" s="23"/>
      <c r="P49" s="20">
        <f>$F$4/1440</f>
        <v>6.9444444444444441E-3</v>
      </c>
      <c r="Q49" s="23"/>
      <c r="R49" s="24"/>
    </row>
    <row r="50" spans="2:18" hidden="1">
      <c r="B50" s="73" t="str">
        <f>$B$5</f>
        <v>Neutrale zone 2</v>
      </c>
      <c r="C50" s="17">
        <f>$D$5</f>
        <v>50</v>
      </c>
      <c r="D50" s="18"/>
      <c r="E50" s="74"/>
      <c r="F50" s="20"/>
      <c r="G50" s="20">
        <f>$F$5/1440</f>
        <v>1.3888888888888889E-3</v>
      </c>
      <c r="H50" s="23"/>
      <c r="I50" s="24"/>
      <c r="J50" s="3"/>
      <c r="K50" s="73" t="str">
        <f>$B$5</f>
        <v>Neutrale zone 2</v>
      </c>
      <c r="L50" s="17">
        <f>$D$5</f>
        <v>50</v>
      </c>
      <c r="M50" s="18"/>
      <c r="N50" s="74"/>
      <c r="O50" s="20"/>
      <c r="P50" s="20">
        <f>$F$5/1440</f>
        <v>1.3888888888888889E-3</v>
      </c>
      <c r="Q50" s="23"/>
      <c r="R50" s="24"/>
    </row>
    <row r="51" spans="2:18" hidden="1">
      <c r="B51" s="25" t="str">
        <f>$B$6</f>
        <v>B -Traject</v>
      </c>
      <c r="C51" s="77">
        <f>$D$6</f>
        <v>6500</v>
      </c>
      <c r="D51" s="22" t="s">
        <v>20</v>
      </c>
      <c r="E51" s="27">
        <v>11</v>
      </c>
      <c r="F51" s="23">
        <f>IF(G51=0,0,G51-(3/1440))</f>
        <v>2.2546296296296297E-2</v>
      </c>
      <c r="G51" s="20">
        <f>CEILING(C51*(3.6/86400)/E51,(1/86400))+(F9*0.000694)</f>
        <v>2.462962962962963E-2</v>
      </c>
      <c r="H51" s="23">
        <f>G51*200%</f>
        <v>4.925925925925926E-2</v>
      </c>
      <c r="I51" s="161">
        <f>$F$6</f>
        <v>0</v>
      </c>
      <c r="J51" s="3"/>
      <c r="K51" s="25" t="str">
        <f>$B$6</f>
        <v>B -Traject</v>
      </c>
      <c r="L51" s="77">
        <f>$D$6</f>
        <v>6500</v>
      </c>
      <c r="M51" s="22" t="str">
        <f>$D$18</f>
        <v>reglement</v>
      </c>
      <c r="N51" s="27">
        <v>12</v>
      </c>
      <c r="O51" s="23">
        <f>IF(P51=0,0,P51-(3/1440))</f>
        <v>2.0486111111111111E-2</v>
      </c>
      <c r="P51" s="20">
        <f>CEILING(L51*(3.6/86400)/N51,(1/86400))+(F9*0.000694)</f>
        <v>2.2569444444444444E-2</v>
      </c>
      <c r="Q51" s="23">
        <f>P51*200%</f>
        <v>4.5138888888888888E-2</v>
      </c>
      <c r="R51" s="161">
        <f>$F$6</f>
        <v>0</v>
      </c>
    </row>
    <row r="52" spans="2:18" ht="15" hidden="1" thickBot="1">
      <c r="B52" s="28" t="str">
        <f>$B$7</f>
        <v>Uitstaptraject</v>
      </c>
      <c r="C52" s="17">
        <f>$D$7</f>
        <v>1000</v>
      </c>
      <c r="D52" s="22" t="s">
        <v>20</v>
      </c>
      <c r="E52" s="29"/>
      <c r="F52" s="30"/>
      <c r="G52" s="31">
        <f>$F$7/1440</f>
        <v>1.0416666666666666E-2</v>
      </c>
      <c r="H52" s="30"/>
      <c r="I52" s="32"/>
      <c r="J52" s="3"/>
      <c r="K52" s="28" t="str">
        <f>$B$7</f>
        <v>Uitstaptraject</v>
      </c>
      <c r="L52" s="17">
        <f>$D$7</f>
        <v>1000</v>
      </c>
      <c r="M52" s="22" t="str">
        <f>$D$19</f>
        <v>reglement</v>
      </c>
      <c r="N52" s="29"/>
      <c r="O52" s="30"/>
      <c r="P52" s="31">
        <f>$F$7/1440</f>
        <v>1.0416666666666666E-2</v>
      </c>
      <c r="Q52" s="30"/>
      <c r="R52" s="32"/>
    </row>
    <row r="53" spans="2:18" ht="15.45" hidden="1" thickTop="1" thickBot="1">
      <c r="B53" s="33" t="s">
        <v>21</v>
      </c>
      <c r="C53" s="34">
        <f>SUM(C47:C52)</f>
        <v>14600</v>
      </c>
      <c r="D53" s="35"/>
      <c r="E53" s="35"/>
      <c r="F53" s="36"/>
      <c r="G53" s="36">
        <f>SUM(G47:G52)</f>
        <v>7.1284722222222222E-2</v>
      </c>
      <c r="H53" s="36"/>
      <c r="I53" s="37">
        <f>SUM(I47:I52)</f>
        <v>0</v>
      </c>
      <c r="J53" s="3"/>
      <c r="K53" s="33" t="str">
        <f>$B$20</f>
        <v>Totaal</v>
      </c>
      <c r="L53" s="34">
        <f>SUM(L47:L52)</f>
        <v>14600</v>
      </c>
      <c r="M53" s="35"/>
      <c r="N53" s="35"/>
      <c r="O53" s="36"/>
      <c r="P53" s="36">
        <f>SUM(P47:P52)</f>
        <v>6.7013888888888887E-2</v>
      </c>
      <c r="Q53" s="36"/>
      <c r="R53" s="37">
        <f>SUM(R47:R52)</f>
        <v>0</v>
      </c>
    </row>
    <row r="54" spans="2:18" ht="15" hidden="1" thickTop="1"/>
    <row r="55" spans="2:18" ht="15" thickBot="1">
      <c r="B55" s="43" t="s">
        <v>26</v>
      </c>
    </row>
    <row r="56" spans="2:18" ht="15" thickBot="1">
      <c r="F56" s="262" t="s">
        <v>158</v>
      </c>
      <c r="G56" s="263"/>
      <c r="H56" s="263"/>
      <c r="I56" s="263"/>
      <c r="J56" s="263"/>
      <c r="K56" s="263"/>
      <c r="L56" s="263"/>
      <c r="M56" s="264"/>
    </row>
    <row r="57" spans="2:18" ht="15" thickBot="1">
      <c r="B57" s="44" t="s">
        <v>28</v>
      </c>
      <c r="C57" s="45" t="s">
        <v>29</v>
      </c>
      <c r="D57" s="45" t="s">
        <v>30</v>
      </c>
      <c r="E57" s="46" t="s">
        <v>31</v>
      </c>
      <c r="F57" s="271" t="s">
        <v>32</v>
      </c>
      <c r="G57" s="272"/>
      <c r="H57" s="272"/>
      <c r="I57" s="273"/>
      <c r="J57" s="274" t="s">
        <v>33</v>
      </c>
      <c r="K57" s="275"/>
      <c r="L57" s="275"/>
      <c r="M57" s="276"/>
    </row>
    <row r="58" spans="2:18">
      <c r="B58" s="47"/>
      <c r="C58" s="48" t="s">
        <v>34</v>
      </c>
      <c r="D58" s="48" t="s">
        <v>34</v>
      </c>
      <c r="E58" s="49"/>
      <c r="F58" s="50" t="s">
        <v>35</v>
      </c>
      <c r="G58" s="51" t="s">
        <v>36</v>
      </c>
      <c r="H58" s="51" t="s">
        <v>38</v>
      </c>
      <c r="I58" s="49"/>
      <c r="J58" s="195" t="s">
        <v>35</v>
      </c>
      <c r="K58" s="196" t="s">
        <v>36</v>
      </c>
      <c r="L58" s="196" t="s">
        <v>38</v>
      </c>
      <c r="M58" s="197"/>
    </row>
    <row r="59" spans="2:18">
      <c r="B59" s="53" t="s">
        <v>39</v>
      </c>
      <c r="C59" s="54" t="s">
        <v>40</v>
      </c>
      <c r="D59" s="54" t="s">
        <v>151</v>
      </c>
      <c r="E59" s="55" t="s">
        <v>19</v>
      </c>
      <c r="F59" s="194" t="s">
        <v>156</v>
      </c>
      <c r="G59" s="193" t="s">
        <v>155</v>
      </c>
      <c r="H59" s="192" t="s">
        <v>154</v>
      </c>
      <c r="I59" s="55"/>
      <c r="J59" s="198" t="s">
        <v>157</v>
      </c>
      <c r="K59" s="199" t="s">
        <v>156</v>
      </c>
      <c r="L59" s="199" t="s">
        <v>155</v>
      </c>
      <c r="M59" s="200"/>
    </row>
    <row r="60" spans="2:18">
      <c r="B60" s="58" t="s">
        <v>152</v>
      </c>
      <c r="C60" s="59" t="s">
        <v>41</v>
      </c>
      <c r="D60" s="59" t="s">
        <v>153</v>
      </c>
      <c r="E60" s="60" t="s">
        <v>19</v>
      </c>
      <c r="F60" s="61"/>
      <c r="G60" s="59"/>
      <c r="H60" s="59"/>
      <c r="I60" s="60"/>
      <c r="J60" s="201"/>
      <c r="K60" s="202"/>
      <c r="L60" s="202"/>
      <c r="M60" s="203"/>
    </row>
    <row r="61" spans="2:18">
      <c r="B61" s="58" t="s">
        <v>45</v>
      </c>
      <c r="C61" s="59" t="s">
        <v>46</v>
      </c>
      <c r="D61" s="59" t="s">
        <v>53</v>
      </c>
      <c r="E61" s="60" t="s">
        <v>19</v>
      </c>
      <c r="F61" s="61">
        <v>12</v>
      </c>
      <c r="G61" s="59">
        <v>13</v>
      </c>
      <c r="H61" s="59">
        <v>14</v>
      </c>
      <c r="I61" s="60"/>
      <c r="J61" s="201">
        <v>11</v>
      </c>
      <c r="K61" s="202">
        <v>12</v>
      </c>
      <c r="L61" s="202">
        <v>13</v>
      </c>
      <c r="M61" s="203"/>
    </row>
    <row r="62" spans="2:18" ht="15" thickBot="1">
      <c r="B62" s="63" t="s">
        <v>48</v>
      </c>
      <c r="C62" s="64"/>
      <c r="D62" s="64" t="s">
        <v>49</v>
      </c>
      <c r="E62" s="65"/>
      <c r="F62" s="66"/>
      <c r="G62" s="64"/>
      <c r="H62" s="64"/>
      <c r="I62" s="65"/>
      <c r="J62" s="204"/>
      <c r="K62" s="205"/>
      <c r="L62" s="205"/>
      <c r="M62" s="206"/>
    </row>
    <row r="64" spans="2:18">
      <c r="B64" t="s">
        <v>50</v>
      </c>
    </row>
    <row r="65" spans="2:6">
      <c r="B65" s="78"/>
    </row>
    <row r="77" spans="2:6">
      <c r="C77">
        <v>9</v>
      </c>
      <c r="D77">
        <v>10</v>
      </c>
      <c r="E77">
        <v>11</v>
      </c>
      <c r="F77">
        <v>12</v>
      </c>
    </row>
    <row r="78" spans="2:6">
      <c r="C78">
        <v>10</v>
      </c>
      <c r="D78">
        <v>11</v>
      </c>
      <c r="E78">
        <v>12</v>
      </c>
      <c r="F78">
        <v>13</v>
      </c>
    </row>
    <row r="79" spans="2:6">
      <c r="C79">
        <v>11</v>
      </c>
      <c r="D79">
        <v>12</v>
      </c>
      <c r="E79">
        <v>13</v>
      </c>
      <c r="F79">
        <v>14</v>
      </c>
    </row>
  </sheetData>
  <sheetProtection algorithmName="SHA-512" hashValue="kqRbCUFUc9okN6aVDohrhk50yJyVPGqaROqeuFVicQDwBWeHbpr2z/tZJcsrbfQIUg8h6NB0KvBctMBYDL4GFw==" saltValue="JSqoPVaysTGOLB9NwxLEfA==" spinCount="100000" sheet="1" objects="1" scenarios="1" selectLockedCells="1"/>
  <mergeCells count="41">
    <mergeCell ref="F56:M56"/>
    <mergeCell ref="F57:I57"/>
    <mergeCell ref="J57:M57"/>
    <mergeCell ref="B33:I33"/>
    <mergeCell ref="K33:R33"/>
    <mergeCell ref="B34:D34"/>
    <mergeCell ref="E34:I34"/>
    <mergeCell ref="K34:M34"/>
    <mergeCell ref="N34:R34"/>
    <mergeCell ref="B44:I44"/>
    <mergeCell ref="K44:R44"/>
    <mergeCell ref="B45:D45"/>
    <mergeCell ref="E45:I45"/>
    <mergeCell ref="K45:M45"/>
    <mergeCell ref="N45:R45"/>
    <mergeCell ref="N23:R23"/>
    <mergeCell ref="B11:I11"/>
    <mergeCell ref="K11:R11"/>
    <mergeCell ref="B12:D12"/>
    <mergeCell ref="E12:I12"/>
    <mergeCell ref="K12:M12"/>
    <mergeCell ref="N12:R12"/>
    <mergeCell ref="B22:I22"/>
    <mergeCell ref="K22:R22"/>
    <mergeCell ref="B23:D23"/>
    <mergeCell ref="E23:I23"/>
    <mergeCell ref="K23:M23"/>
    <mergeCell ref="D1:E1"/>
    <mergeCell ref="B2:C2"/>
    <mergeCell ref="D2:E2"/>
    <mergeCell ref="H2:P8"/>
    <mergeCell ref="B3:C3"/>
    <mergeCell ref="D3:E3"/>
    <mergeCell ref="B4:C4"/>
    <mergeCell ref="D4:E4"/>
    <mergeCell ref="B5:C5"/>
    <mergeCell ref="D5:E5"/>
    <mergeCell ref="B6:C6"/>
    <mergeCell ref="D6:E6"/>
    <mergeCell ref="B7:C7"/>
    <mergeCell ref="D7:E7"/>
  </mergeCells>
  <dataValidations count="4">
    <dataValidation type="list" allowBlank="1" showInputMessage="1" showErrorMessage="1" sqref="E14 E47" xr:uid="{74009065-FE11-4210-AEC4-D0C6D754ECCD}">
      <formula1>$C$77:$C$79</formula1>
    </dataValidation>
    <dataValidation type="list" allowBlank="1" showInputMessage="1" showErrorMessage="1" sqref="N14 N47 E25" xr:uid="{A182E44E-5B9D-4ABC-8E4C-C84C556CFDEC}">
      <formula1>$D$77:$D$79</formula1>
    </dataValidation>
    <dataValidation type="list" allowBlank="1" showInputMessage="1" showErrorMessage="1" sqref="N25 E36" xr:uid="{69199EA5-B980-4D46-9D2F-CDCD2BEE892A}">
      <formula1>$E$77:$E$79</formula1>
    </dataValidation>
    <dataValidation type="list" allowBlank="1" showInputMessage="1" showErrorMessage="1" sqref="N36" xr:uid="{F6F67426-E43A-4028-AF5D-1A43080748F3}">
      <formula1>$F$77:$F$79</formula1>
    </dataValidation>
  </dataValidations>
  <printOptions horizontalCentered="1"/>
  <pageMargins left="0" right="0" top="0" bottom="0" header="0.31496062992125984" footer="0.31496062992125984"/>
  <pageSetup paperSize="9" scale="68" orientation="landscape" r:id="rId1"/>
  <ignoredErrors>
    <ignoredError sqref="G59:H59" twoDigitTextYea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603E-F725-4BC9-B059-5C8695A1CD50}">
  <sheetPr>
    <pageSetUpPr fitToPage="1"/>
  </sheetPr>
  <dimension ref="A1:S78"/>
  <sheetViews>
    <sheetView topLeftCell="B1" zoomScale="85" zoomScaleNormal="85" workbookViewId="0">
      <selection activeCell="D2" sqref="D2:E2"/>
    </sheetView>
  </sheetViews>
  <sheetFormatPr defaultRowHeight="14.6"/>
  <cols>
    <col min="1" max="1" width="10.84375" hidden="1" customWidth="1"/>
    <col min="2" max="2" width="18.84375" customWidth="1"/>
    <col min="3" max="3" width="9.69140625" customWidth="1"/>
    <col min="4" max="4" width="12" customWidth="1"/>
    <col min="6" max="6" width="9.3046875" customWidth="1"/>
    <col min="7" max="7" width="11" customWidth="1"/>
    <col min="10" max="10" width="7.3046875" customWidth="1"/>
    <col min="11" max="11" width="19.53515625" customWidth="1"/>
    <col min="12" max="12" width="9.53515625" customWidth="1"/>
    <col min="13" max="13" width="10.3046875" customWidth="1"/>
    <col min="16" max="16" width="10.69140625" customWidth="1"/>
  </cols>
  <sheetData>
    <row r="1" spans="1:19" ht="15.45" thickTop="1" thickBot="1">
      <c r="A1" s="3"/>
      <c r="B1" s="2" t="str">
        <f>Algemeen!C5</f>
        <v>Versie: 2024-02 Rekenkamer KNHS</v>
      </c>
      <c r="C1" s="3"/>
      <c r="D1" s="277" t="s">
        <v>166</v>
      </c>
      <c r="E1" s="278"/>
      <c r="F1" s="3"/>
      <c r="H1" s="4"/>
      <c r="I1" s="4"/>
      <c r="J1" s="4"/>
      <c r="K1" s="4"/>
      <c r="L1" s="4"/>
      <c r="M1" s="4"/>
      <c r="N1" s="4"/>
      <c r="O1" s="4"/>
      <c r="P1" s="4"/>
      <c r="Q1" s="4"/>
      <c r="R1" s="5"/>
      <c r="S1" s="69"/>
    </row>
    <row r="2" spans="1:19" ht="22.95" customHeight="1" thickBot="1">
      <c r="A2" s="70"/>
      <c r="B2" s="237" t="s">
        <v>159</v>
      </c>
      <c r="C2" s="237"/>
      <c r="D2" s="238">
        <v>6000</v>
      </c>
      <c r="E2" s="238"/>
      <c r="F2" s="6">
        <v>0</v>
      </c>
      <c r="G2" s="223" t="s">
        <v>163</v>
      </c>
      <c r="H2" s="239" t="s">
        <v>165</v>
      </c>
      <c r="I2" s="240"/>
      <c r="J2" s="240"/>
      <c r="K2" s="240"/>
      <c r="L2" s="240"/>
      <c r="M2" s="240"/>
      <c r="N2" s="240"/>
      <c r="O2" s="240"/>
      <c r="P2" s="241"/>
      <c r="Q2" s="7"/>
      <c r="R2" s="8"/>
      <c r="S2" s="71"/>
    </row>
    <row r="3" spans="1:19" ht="18" thickBot="1">
      <c r="A3" s="72">
        <f>IF(OR(D3=0,D3=" "),0,CEILING((D3)/100,(1))+1)</f>
        <v>2</v>
      </c>
      <c r="B3" s="250" t="s">
        <v>4</v>
      </c>
      <c r="C3" s="251"/>
      <c r="D3" s="252">
        <v>50</v>
      </c>
      <c r="E3" s="253"/>
      <c r="F3" s="155">
        <f>A3</f>
        <v>2</v>
      </c>
      <c r="G3" s="224"/>
      <c r="H3" s="242"/>
      <c r="I3" s="243"/>
      <c r="J3" s="243"/>
      <c r="K3" s="243"/>
      <c r="L3" s="243"/>
      <c r="M3" s="243"/>
      <c r="N3" s="243"/>
      <c r="O3" s="243"/>
      <c r="P3" s="244"/>
      <c r="Q3" s="7"/>
      <c r="R3" s="8"/>
      <c r="S3" s="71"/>
    </row>
    <row r="4" spans="1:19" ht="18" thickBot="1">
      <c r="A4" s="72"/>
      <c r="B4" s="237" t="s">
        <v>5</v>
      </c>
      <c r="C4" s="237"/>
      <c r="D4" s="254"/>
      <c r="E4" s="254"/>
      <c r="F4" s="9">
        <v>5</v>
      </c>
      <c r="G4" s="7"/>
      <c r="H4" s="242"/>
      <c r="I4" s="243"/>
      <c r="J4" s="243"/>
      <c r="K4" s="243"/>
      <c r="L4" s="243"/>
      <c r="M4" s="243"/>
      <c r="N4" s="243"/>
      <c r="O4" s="243"/>
      <c r="P4" s="244"/>
      <c r="Q4" s="7"/>
      <c r="R4" s="8"/>
      <c r="S4" s="71"/>
    </row>
    <row r="5" spans="1:19" ht="18" thickBot="1">
      <c r="A5" s="72">
        <f>IF(OR(D5=0,D5=" "),0,CEILING((D5)/100,(1))+1)</f>
        <v>2</v>
      </c>
      <c r="B5" s="250" t="s">
        <v>6</v>
      </c>
      <c r="C5" s="251"/>
      <c r="D5" s="252">
        <v>50</v>
      </c>
      <c r="E5" s="253"/>
      <c r="F5" s="155">
        <f>A5</f>
        <v>2</v>
      </c>
      <c r="G5" s="7"/>
      <c r="H5" s="242"/>
      <c r="I5" s="243"/>
      <c r="J5" s="243"/>
      <c r="K5" s="243"/>
      <c r="L5" s="243"/>
      <c r="M5" s="243"/>
      <c r="N5" s="243"/>
      <c r="O5" s="243"/>
      <c r="P5" s="244"/>
      <c r="Q5" s="7"/>
      <c r="R5" s="8"/>
      <c r="S5" s="71"/>
    </row>
    <row r="6" spans="1:19" ht="21.9" thickBot="1">
      <c r="A6" s="72">
        <f>IF(D7=0,0,CEILING(D7/66.667,(1)))</f>
        <v>15</v>
      </c>
      <c r="B6" s="237" t="s">
        <v>7</v>
      </c>
      <c r="C6" s="237"/>
      <c r="D6" s="238">
        <v>9000</v>
      </c>
      <c r="E6" s="238"/>
      <c r="F6" s="6">
        <v>0</v>
      </c>
      <c r="G6" s="223" t="s">
        <v>164</v>
      </c>
      <c r="H6" s="242"/>
      <c r="I6" s="243"/>
      <c r="J6" s="243"/>
      <c r="K6" s="243"/>
      <c r="L6" s="243"/>
      <c r="M6" s="243"/>
      <c r="N6" s="243"/>
      <c r="O6" s="243"/>
      <c r="P6" s="244"/>
      <c r="Q6" s="7"/>
      <c r="R6" s="8"/>
      <c r="S6" s="71"/>
    </row>
    <row r="7" spans="1:19" ht="18" thickBot="1">
      <c r="A7" s="70"/>
      <c r="B7" s="237" t="s">
        <v>8</v>
      </c>
      <c r="C7" s="237"/>
      <c r="D7" s="255">
        <v>1000</v>
      </c>
      <c r="E7" s="255"/>
      <c r="F7" s="9">
        <f>A6</f>
        <v>15</v>
      </c>
      <c r="G7" s="224"/>
      <c r="H7" s="242"/>
      <c r="I7" s="243"/>
      <c r="J7" s="243"/>
      <c r="K7" s="243"/>
      <c r="L7" s="243"/>
      <c r="M7" s="243"/>
      <c r="N7" s="243"/>
      <c r="O7" s="243"/>
      <c r="P7" s="244"/>
      <c r="Q7" s="7"/>
      <c r="R7" s="8"/>
      <c r="S7" s="71"/>
    </row>
    <row r="8" spans="1:19" ht="32.15" customHeight="1" thickBot="1">
      <c r="G8" s="7"/>
      <c r="H8" s="245"/>
      <c r="I8" s="246"/>
      <c r="J8" s="246"/>
      <c r="K8" s="246"/>
      <c r="L8" s="246"/>
      <c r="M8" s="246"/>
      <c r="N8" s="246"/>
      <c r="O8" s="246"/>
      <c r="P8" s="247"/>
      <c r="Q8" s="7"/>
      <c r="R8" s="8"/>
      <c r="S8" s="71"/>
    </row>
    <row r="9" spans="1:19" ht="18" thickBot="1">
      <c r="A9" s="3"/>
      <c r="B9" s="3"/>
      <c r="C9" s="3"/>
      <c r="D9" s="3"/>
      <c r="E9" s="3"/>
      <c r="F9" s="3"/>
      <c r="G9" s="7"/>
      <c r="H9" s="7"/>
      <c r="I9" s="7"/>
      <c r="J9" s="7"/>
      <c r="K9" s="7"/>
      <c r="L9" s="7"/>
      <c r="M9" s="7"/>
      <c r="N9" s="7"/>
      <c r="O9" s="7"/>
      <c r="P9" s="7"/>
      <c r="Q9" s="7"/>
      <c r="R9" s="8"/>
      <c r="S9" s="71"/>
    </row>
    <row r="10" spans="1:19" ht="18.45" thickTop="1" thickBot="1">
      <c r="A10" s="10"/>
      <c r="B10" s="234" t="str">
        <f xml:space="preserve"> "SWM te"&amp; " "&amp;Algemeen!C1&amp;" "&amp;"op"&amp;" "&amp;Algemeen!C2</f>
        <v>SWM te 'PLAATSNAAM' op 'DATUM'</v>
      </c>
      <c r="C10" s="235"/>
      <c r="D10" s="235"/>
      <c r="E10" s="235"/>
      <c r="F10" s="235"/>
      <c r="G10" s="235"/>
      <c r="H10" s="235"/>
      <c r="I10" s="236"/>
      <c r="J10" s="10"/>
      <c r="K10" s="234" t="str">
        <f xml:space="preserve"> "SWM te"&amp; " "&amp;Algemeen!C1&amp;" "&amp;"op"&amp;" "&amp;Algemeen!C2</f>
        <v>SWM te 'PLAATSNAAM' op 'DATUM'</v>
      </c>
      <c r="L10" s="235"/>
      <c r="M10" s="235"/>
      <c r="N10" s="235"/>
      <c r="O10" s="235"/>
      <c r="P10" s="235"/>
      <c r="Q10" s="235"/>
      <c r="R10" s="236"/>
      <c r="S10" s="71"/>
    </row>
    <row r="11" spans="1:19" ht="20.6" thickTop="1" thickBot="1">
      <c r="A11" s="3"/>
      <c r="B11" s="257" t="s">
        <v>9</v>
      </c>
      <c r="C11" s="258"/>
      <c r="D11" s="259"/>
      <c r="E11" s="260" t="s">
        <v>10</v>
      </c>
      <c r="F11" s="260"/>
      <c r="G11" s="260"/>
      <c r="H11" s="260"/>
      <c r="I11" s="261"/>
      <c r="J11" s="3"/>
      <c r="K11" s="257" t="str">
        <f>$B$11</f>
        <v>MARATHON OVERZICHT</v>
      </c>
      <c r="L11" s="258"/>
      <c r="M11" s="259"/>
      <c r="N11" s="260" t="s">
        <v>11</v>
      </c>
      <c r="O11" s="260"/>
      <c r="P11" s="260"/>
      <c r="Q11" s="260"/>
      <c r="R11" s="261"/>
      <c r="S11" s="71"/>
    </row>
    <row r="12" spans="1:19" ht="35.6" thickTop="1" thickBot="1">
      <c r="A12" s="15"/>
      <c r="B12" s="11"/>
      <c r="C12" s="12" t="s">
        <v>12</v>
      </c>
      <c r="D12" s="13" t="s">
        <v>13</v>
      </c>
      <c r="E12" s="13" t="s">
        <v>14</v>
      </c>
      <c r="F12" s="13" t="s">
        <v>15</v>
      </c>
      <c r="G12" s="13" t="s">
        <v>16</v>
      </c>
      <c r="H12" s="13" t="s">
        <v>17</v>
      </c>
      <c r="I12" s="14" t="s">
        <v>18</v>
      </c>
      <c r="J12" s="15"/>
      <c r="K12" s="11"/>
      <c r="L12" s="12" t="str">
        <f>$C$12</f>
        <v>Lengte
in meters</v>
      </c>
      <c r="M12" s="13" t="str">
        <f>$D$12</f>
        <v>Voorgeschreven
gang</v>
      </c>
      <c r="N12" s="13" t="str">
        <f>$E$12</f>
        <v>Snelheid
in km/u</v>
      </c>
      <c r="O12" s="13" t="str">
        <f>$F$12</f>
        <v>Minimum
tijd</v>
      </c>
      <c r="P12" s="13" t="str">
        <f>$G$12</f>
        <v>Toegestane
tijd</v>
      </c>
      <c r="Q12" s="13" t="str">
        <f>$H$12</f>
        <v>Maximum
tijd</v>
      </c>
      <c r="R12" s="14" t="str">
        <f>$I$12</f>
        <v>Verplichte
doorgang</v>
      </c>
      <c r="S12" s="71"/>
    </row>
    <row r="13" spans="1:19" ht="18" thickTop="1">
      <c r="A13" s="3"/>
      <c r="B13" s="16" t="str">
        <f>$B$2</f>
        <v>Warming-up</v>
      </c>
      <c r="C13" s="208">
        <f>$D$2</f>
        <v>6000</v>
      </c>
      <c r="D13" s="18" t="s">
        <v>19</v>
      </c>
      <c r="E13" s="222">
        <v>12</v>
      </c>
      <c r="F13" s="20">
        <f>IF(G13=0,0,G13-(2/1440))</f>
        <v>1.9444444444444445E-2</v>
      </c>
      <c r="G13" s="20">
        <f>CEILING(C13*(3.6/86400)/E13,(1/86400))</f>
        <v>2.0833333333333332E-2</v>
      </c>
      <c r="H13" s="20">
        <f>G13*120%</f>
        <v>2.4999999999999998E-2</v>
      </c>
      <c r="I13" s="162">
        <f>$F$2</f>
        <v>0</v>
      </c>
      <c r="J13" s="3"/>
      <c r="K13" s="16" t="str">
        <f>$B$2</f>
        <v>Warming-up</v>
      </c>
      <c r="L13" s="208">
        <f>$D$2</f>
        <v>6000</v>
      </c>
      <c r="M13" s="18" t="str">
        <f>$D$13</f>
        <v>vrij</v>
      </c>
      <c r="N13" s="222">
        <v>12</v>
      </c>
      <c r="O13" s="20">
        <f>IF(P13=0,0,P13-(2/1440))</f>
        <v>1.9444444444444445E-2</v>
      </c>
      <c r="P13" s="20">
        <f>CEILING(L13*(3.6/86400)/N13,(1/86400))</f>
        <v>2.0833333333333332E-2</v>
      </c>
      <c r="Q13" s="20">
        <f>P13*120%</f>
        <v>2.4999999999999998E-2</v>
      </c>
      <c r="R13" s="163">
        <f>$F$2</f>
        <v>0</v>
      </c>
      <c r="S13" s="71"/>
    </row>
    <row r="14" spans="1:19" ht="17.600000000000001">
      <c r="A14" s="3"/>
      <c r="B14" s="73" t="str">
        <f>$B$3</f>
        <v>Neutrale zone 1</v>
      </c>
      <c r="C14" s="17">
        <f>$D$3</f>
        <v>50</v>
      </c>
      <c r="D14" s="18"/>
      <c r="E14" s="74"/>
      <c r="F14" s="20"/>
      <c r="G14" s="20">
        <f>$F$3/1440</f>
        <v>1.3888888888888889E-3</v>
      </c>
      <c r="H14" s="20"/>
      <c r="I14" s="75"/>
      <c r="J14" s="3"/>
      <c r="K14" s="73" t="str">
        <f>$B$3</f>
        <v>Neutrale zone 1</v>
      </c>
      <c r="L14" s="17">
        <f>$D$3</f>
        <v>50</v>
      </c>
      <c r="M14" s="18"/>
      <c r="N14" s="74"/>
      <c r="O14" s="20"/>
      <c r="P14" s="20">
        <f>$F$3/1440</f>
        <v>1.3888888888888889E-3</v>
      </c>
      <c r="Q14" s="20"/>
      <c r="R14" s="76"/>
      <c r="S14" s="71"/>
    </row>
    <row r="15" spans="1:19" ht="17.600000000000001">
      <c r="A15" s="3"/>
      <c r="B15" s="21" t="str">
        <f>$B$4</f>
        <v>Verplichte rust</v>
      </c>
      <c r="C15" s="17"/>
      <c r="D15" s="22"/>
      <c r="E15" s="22"/>
      <c r="F15" s="23"/>
      <c r="G15" s="20">
        <f>$F$4/1440</f>
        <v>3.472222222222222E-3</v>
      </c>
      <c r="H15" s="23"/>
      <c r="I15" s="24"/>
      <c r="J15" s="3"/>
      <c r="K15" s="21" t="str">
        <f>$B$4</f>
        <v>Verplichte rust</v>
      </c>
      <c r="L15" s="17"/>
      <c r="M15" s="22"/>
      <c r="N15" s="22"/>
      <c r="O15" s="23"/>
      <c r="P15" s="20">
        <f>$F$4/1440</f>
        <v>3.472222222222222E-3</v>
      </c>
      <c r="Q15" s="23"/>
      <c r="R15" s="24"/>
      <c r="S15" s="71"/>
    </row>
    <row r="16" spans="1:19" ht="17.600000000000001">
      <c r="A16" s="3"/>
      <c r="B16" s="73" t="str">
        <f>$B$5</f>
        <v>Neutrale zone 2</v>
      </c>
      <c r="C16" s="17">
        <f>$D$5</f>
        <v>50</v>
      </c>
      <c r="D16" s="18"/>
      <c r="E16" s="74"/>
      <c r="F16" s="20"/>
      <c r="G16" s="20">
        <f>$F$5/1440</f>
        <v>1.3888888888888889E-3</v>
      </c>
      <c r="H16" s="23"/>
      <c r="I16" s="24"/>
      <c r="J16" s="3"/>
      <c r="K16" s="73" t="str">
        <f>$B$5</f>
        <v>Neutrale zone 2</v>
      </c>
      <c r="L16" s="17">
        <f>$D$5</f>
        <v>50</v>
      </c>
      <c r="M16" s="18"/>
      <c r="N16" s="74"/>
      <c r="O16" s="20"/>
      <c r="P16" s="20">
        <f>$F$5/1440</f>
        <v>1.3888888888888889E-3</v>
      </c>
      <c r="Q16" s="23"/>
      <c r="R16" s="24"/>
      <c r="S16" s="71"/>
    </row>
    <row r="17" spans="1:19" ht="17.600000000000001">
      <c r="A17" s="3"/>
      <c r="B17" s="25" t="str">
        <f>$B$6</f>
        <v>B -Traject</v>
      </c>
      <c r="C17" s="77">
        <f>$D$6</f>
        <v>9000</v>
      </c>
      <c r="D17" s="22" t="s">
        <v>20</v>
      </c>
      <c r="E17" s="27">
        <v>11</v>
      </c>
      <c r="F17" s="23">
        <f>IF(G17=0,0,G17-(3/1440))</f>
        <v>3.201388888888889E-2</v>
      </c>
      <c r="G17" s="20">
        <f>CEILING(C17*(3.6/86400)/E17,(1/86400))</f>
        <v>3.4097222222222223E-2</v>
      </c>
      <c r="H17" s="23">
        <f>G17*200%</f>
        <v>6.8194444444444446E-2</v>
      </c>
      <c r="I17" s="161">
        <f>$F$6</f>
        <v>0</v>
      </c>
      <c r="J17" s="3"/>
      <c r="K17" s="25" t="str">
        <f>$B$6</f>
        <v>B -Traject</v>
      </c>
      <c r="L17" s="77">
        <f>$D$6</f>
        <v>9000</v>
      </c>
      <c r="M17" s="22" t="str">
        <f>$D$17</f>
        <v>reglement</v>
      </c>
      <c r="N17" s="27">
        <v>12</v>
      </c>
      <c r="O17" s="23">
        <f>IF(P17=0,0,P17-(3/1440))</f>
        <v>2.9166666666666667E-2</v>
      </c>
      <c r="P17" s="20">
        <f>CEILING(L17*(3.6/86400)/N17,(1/86400))</f>
        <v>3.125E-2</v>
      </c>
      <c r="Q17" s="23">
        <f>P17*200%</f>
        <v>6.25E-2</v>
      </c>
      <c r="R17" s="161">
        <f>$F$6</f>
        <v>0</v>
      </c>
      <c r="S17" s="71"/>
    </row>
    <row r="18" spans="1:19" ht="18" thickBot="1">
      <c r="A18" s="3"/>
      <c r="B18" s="28" t="str">
        <f>$B$7</f>
        <v>Uitstaptraject</v>
      </c>
      <c r="C18" s="17">
        <f>$D$7</f>
        <v>1000</v>
      </c>
      <c r="D18" s="22" t="s">
        <v>20</v>
      </c>
      <c r="E18" s="29"/>
      <c r="F18" s="30"/>
      <c r="G18" s="31">
        <f>$F$7/1440</f>
        <v>1.0416666666666666E-2</v>
      </c>
      <c r="H18" s="30"/>
      <c r="I18" s="32"/>
      <c r="J18" s="3"/>
      <c r="K18" s="28" t="str">
        <f>$B$7</f>
        <v>Uitstaptraject</v>
      </c>
      <c r="L18" s="17">
        <f>$D$7</f>
        <v>1000</v>
      </c>
      <c r="M18" s="22" t="str">
        <f>$D$18</f>
        <v>reglement</v>
      </c>
      <c r="N18" s="29"/>
      <c r="O18" s="30"/>
      <c r="P18" s="31">
        <f>$F$7/1440</f>
        <v>1.0416666666666666E-2</v>
      </c>
      <c r="Q18" s="30"/>
      <c r="R18" s="32"/>
      <c r="S18" s="71"/>
    </row>
    <row r="19" spans="1:19" ht="18.45" thickTop="1" thickBot="1">
      <c r="A19" s="3"/>
      <c r="B19" s="33" t="s">
        <v>21</v>
      </c>
      <c r="C19" s="34">
        <f>SUM(C13:C18)</f>
        <v>16100</v>
      </c>
      <c r="D19" s="35"/>
      <c r="E19" s="35"/>
      <c r="F19" s="36"/>
      <c r="G19" s="36">
        <f>SUM(G13:G18)</f>
        <v>7.1597222222222229E-2</v>
      </c>
      <c r="H19" s="36"/>
      <c r="I19" s="37">
        <f>SUM(I13:I18)</f>
        <v>0</v>
      </c>
      <c r="J19" s="3"/>
      <c r="K19" s="33" t="str">
        <f>$B$19</f>
        <v>Totaal</v>
      </c>
      <c r="L19" s="34">
        <f>SUM(L13:L18)</f>
        <v>16100</v>
      </c>
      <c r="M19" s="35"/>
      <c r="N19" s="35"/>
      <c r="O19" s="36"/>
      <c r="P19" s="36">
        <f>SUM(P13:P18)</f>
        <v>6.8750000000000006E-2</v>
      </c>
      <c r="Q19" s="36"/>
      <c r="R19" s="37">
        <f>SUM(R13:R18)</f>
        <v>0</v>
      </c>
      <c r="S19" s="71"/>
    </row>
    <row r="20" spans="1:19" ht="18.45" thickTop="1" thickBot="1">
      <c r="A20" s="3"/>
      <c r="B20" s="3"/>
      <c r="C20" s="38"/>
      <c r="D20" s="39"/>
      <c r="E20" s="39"/>
      <c r="F20" s="40"/>
      <c r="G20" s="40"/>
      <c r="H20" s="40"/>
      <c r="I20" s="39"/>
      <c r="J20" s="3"/>
      <c r="K20" s="3"/>
      <c r="L20" s="38"/>
      <c r="M20" s="39"/>
      <c r="N20" s="39"/>
      <c r="O20" s="40"/>
      <c r="P20" s="40"/>
      <c r="Q20" s="40"/>
      <c r="R20" s="39"/>
      <c r="S20" s="71"/>
    </row>
    <row r="21" spans="1:19" ht="18.45" thickTop="1" thickBot="1">
      <c r="A21" s="10"/>
      <c r="B21" s="234" t="str">
        <f xml:space="preserve"> "SWM te"&amp; " "&amp;Algemeen!C1&amp;" "&amp;"op"&amp;" "&amp;Algemeen!C2</f>
        <v>SWM te 'PLAATSNAAM' op 'DATUM'</v>
      </c>
      <c r="C21" s="235"/>
      <c r="D21" s="235"/>
      <c r="E21" s="235"/>
      <c r="F21" s="235"/>
      <c r="G21" s="235"/>
      <c r="H21" s="235"/>
      <c r="I21" s="236"/>
      <c r="J21" s="10"/>
      <c r="K21" s="234" t="str">
        <f xml:space="preserve"> "SWM te"&amp; " "&amp;Algemeen!C1&amp;" "&amp;"op"&amp;" "&amp;Algemeen!C2</f>
        <v>SWM te 'PLAATSNAAM' op 'DATUM'</v>
      </c>
      <c r="L21" s="235"/>
      <c r="M21" s="235"/>
      <c r="N21" s="235"/>
      <c r="O21" s="235"/>
      <c r="P21" s="235"/>
      <c r="Q21" s="235"/>
      <c r="R21" s="236"/>
      <c r="S21" s="71"/>
    </row>
    <row r="22" spans="1:19" ht="20.6" thickTop="1" thickBot="1">
      <c r="A22" s="3"/>
      <c r="B22" s="257" t="str">
        <f>$B$11</f>
        <v>MARATHON OVERZICHT</v>
      </c>
      <c r="C22" s="258"/>
      <c r="D22" s="259"/>
      <c r="E22" s="260" t="s">
        <v>22</v>
      </c>
      <c r="F22" s="260"/>
      <c r="G22" s="260"/>
      <c r="H22" s="260"/>
      <c r="I22" s="261"/>
      <c r="J22" s="3"/>
      <c r="K22" s="257" t="str">
        <f>$B$11</f>
        <v>MARATHON OVERZICHT</v>
      </c>
      <c r="L22" s="258"/>
      <c r="M22" s="259"/>
      <c r="N22" s="260" t="s">
        <v>23</v>
      </c>
      <c r="O22" s="260"/>
      <c r="P22" s="260"/>
      <c r="Q22" s="260"/>
      <c r="R22" s="261"/>
      <c r="S22" s="71"/>
    </row>
    <row r="23" spans="1:19" ht="35.6" thickTop="1" thickBot="1">
      <c r="A23" s="15"/>
      <c r="B23" s="11"/>
      <c r="C23" s="12" t="str">
        <f>$C$12</f>
        <v>Lengte
in meters</v>
      </c>
      <c r="D23" s="13" t="str">
        <f>$D$12</f>
        <v>Voorgeschreven
gang</v>
      </c>
      <c r="E23" s="13" t="str">
        <f>$E$12</f>
        <v>Snelheid
in km/u</v>
      </c>
      <c r="F23" s="13" t="str">
        <f>$F$12</f>
        <v>Minimum
tijd</v>
      </c>
      <c r="G23" s="13" t="str">
        <f>$G$12</f>
        <v>Toegestane
tijd</v>
      </c>
      <c r="H23" s="13" t="str">
        <f>$H$12</f>
        <v>Maximum
tijd</v>
      </c>
      <c r="I23" s="14" t="str">
        <f>$I$12</f>
        <v>Verplichte
doorgang</v>
      </c>
      <c r="J23" s="15"/>
      <c r="K23" s="11"/>
      <c r="L23" s="12" t="str">
        <f>$C$12</f>
        <v>Lengte
in meters</v>
      </c>
      <c r="M23" s="13" t="str">
        <f>$D$12</f>
        <v>Voorgeschreven
gang</v>
      </c>
      <c r="N23" s="13" t="str">
        <f>$E$12</f>
        <v>Snelheid
in km/u</v>
      </c>
      <c r="O23" s="13" t="str">
        <f>$F$12</f>
        <v>Minimum
tijd</v>
      </c>
      <c r="P23" s="13" t="str">
        <f>$G$12</f>
        <v>Toegestane
tijd</v>
      </c>
      <c r="Q23" s="13" t="str">
        <f>$H$12</f>
        <v>Maximum
tijd</v>
      </c>
      <c r="R23" s="14" t="str">
        <f>$I$12</f>
        <v>Verplichte
doorgang</v>
      </c>
      <c r="S23" s="71"/>
    </row>
    <row r="24" spans="1:19" ht="18" thickTop="1">
      <c r="A24" s="3"/>
      <c r="B24" s="16" t="str">
        <f>$B$2</f>
        <v>Warming-up</v>
      </c>
      <c r="C24" s="208">
        <f>$D$2</f>
        <v>6000</v>
      </c>
      <c r="D24" s="18" t="str">
        <f>$D$13</f>
        <v>vrij</v>
      </c>
      <c r="E24" s="222">
        <v>12</v>
      </c>
      <c r="F24" s="20">
        <f>IF(G24=0,0,G24-(2/1440))</f>
        <v>1.9444444444444445E-2</v>
      </c>
      <c r="G24" s="20">
        <f>CEILING(C24*(3.6/86400)/E24,(1/86400))</f>
        <v>2.0833333333333332E-2</v>
      </c>
      <c r="H24" s="20">
        <f>G24*120%</f>
        <v>2.4999999999999998E-2</v>
      </c>
      <c r="I24" s="165">
        <f>$F$2</f>
        <v>0</v>
      </c>
      <c r="J24" s="3"/>
      <c r="K24" s="16" t="str">
        <f>$B$2</f>
        <v>Warming-up</v>
      </c>
      <c r="L24" s="208">
        <f>$D$2</f>
        <v>6000</v>
      </c>
      <c r="M24" s="18" t="str">
        <f>$D$13</f>
        <v>vrij</v>
      </c>
      <c r="N24" s="222">
        <v>12</v>
      </c>
      <c r="O24" s="20">
        <f>IF(P24=0,0,P24-(2/1440))</f>
        <v>1.9444444444444445E-2</v>
      </c>
      <c r="P24" s="20">
        <f>CEILING(L24*(3.6/86400)/N24,(1/86400))</f>
        <v>2.0833333333333332E-2</v>
      </c>
      <c r="Q24" s="20">
        <f>P24*120%</f>
        <v>2.4999999999999998E-2</v>
      </c>
      <c r="R24" s="165">
        <f>$F$2</f>
        <v>0</v>
      </c>
      <c r="S24" s="71"/>
    </row>
    <row r="25" spans="1:19" ht="17.600000000000001">
      <c r="A25" s="3"/>
      <c r="B25" s="73" t="str">
        <f>$B$3</f>
        <v>Neutrale zone 1</v>
      </c>
      <c r="C25" s="17">
        <f>$D$3</f>
        <v>50</v>
      </c>
      <c r="D25" s="18"/>
      <c r="E25" s="74"/>
      <c r="F25" s="20"/>
      <c r="G25" s="20">
        <f>$F$3/1440</f>
        <v>1.3888888888888889E-3</v>
      </c>
      <c r="H25" s="20"/>
      <c r="I25" s="76"/>
      <c r="J25" s="3"/>
      <c r="K25" s="73" t="str">
        <f>$B$3</f>
        <v>Neutrale zone 1</v>
      </c>
      <c r="L25" s="17">
        <f>$D$3</f>
        <v>50</v>
      </c>
      <c r="M25" s="18"/>
      <c r="N25" s="74"/>
      <c r="O25" s="20"/>
      <c r="P25" s="20">
        <f>$F$3/1440</f>
        <v>1.3888888888888889E-3</v>
      </c>
      <c r="Q25" s="20"/>
      <c r="R25" s="76"/>
      <c r="S25" s="71"/>
    </row>
    <row r="26" spans="1:19" ht="17.600000000000001">
      <c r="A26" s="3"/>
      <c r="B26" s="21" t="str">
        <f>$B$4</f>
        <v>Verplichte rust</v>
      </c>
      <c r="C26" s="17"/>
      <c r="D26" s="22"/>
      <c r="E26" s="22"/>
      <c r="F26" s="23"/>
      <c r="G26" s="20">
        <f>$F$4/1440</f>
        <v>3.472222222222222E-3</v>
      </c>
      <c r="H26" s="23"/>
      <c r="I26" s="24"/>
      <c r="J26" s="3"/>
      <c r="K26" s="21" t="str">
        <f>$B$4</f>
        <v>Verplichte rust</v>
      </c>
      <c r="L26" s="17"/>
      <c r="M26" s="22"/>
      <c r="N26" s="22"/>
      <c r="O26" s="23"/>
      <c r="P26" s="20">
        <f>$F$4/1440</f>
        <v>3.472222222222222E-3</v>
      </c>
      <c r="Q26" s="23"/>
      <c r="R26" s="24"/>
      <c r="S26" s="71"/>
    </row>
    <row r="27" spans="1:19" ht="17.600000000000001">
      <c r="A27" s="3"/>
      <c r="B27" s="73" t="str">
        <f>$B$5</f>
        <v>Neutrale zone 2</v>
      </c>
      <c r="C27" s="17">
        <f>$D$5</f>
        <v>50</v>
      </c>
      <c r="D27" s="18"/>
      <c r="E27" s="74"/>
      <c r="F27" s="20"/>
      <c r="G27" s="20">
        <f>$F$5/1440</f>
        <v>1.3888888888888889E-3</v>
      </c>
      <c r="H27" s="23"/>
      <c r="I27" s="24"/>
      <c r="J27" s="3"/>
      <c r="K27" s="73" t="str">
        <f>$B$5</f>
        <v>Neutrale zone 2</v>
      </c>
      <c r="L27" s="17">
        <f>$D$5</f>
        <v>50</v>
      </c>
      <c r="M27" s="18"/>
      <c r="N27" s="74"/>
      <c r="O27" s="20"/>
      <c r="P27" s="20">
        <f>$F$5/1440</f>
        <v>1.3888888888888889E-3</v>
      </c>
      <c r="Q27" s="23"/>
      <c r="R27" s="24"/>
      <c r="S27" s="71"/>
    </row>
    <row r="28" spans="1:19" ht="17.600000000000001">
      <c r="A28" s="3"/>
      <c r="B28" s="25" t="str">
        <f>$B$6</f>
        <v>B -Traject</v>
      </c>
      <c r="C28" s="17">
        <f>$D$6</f>
        <v>9000</v>
      </c>
      <c r="D28" s="22" t="str">
        <f>$D$17</f>
        <v>reglement</v>
      </c>
      <c r="E28" s="27">
        <v>12</v>
      </c>
      <c r="F28" s="23">
        <f>IF(G28=0,0,G28-(3/1440))</f>
        <v>2.9166666666666667E-2</v>
      </c>
      <c r="G28" s="20">
        <f>CEILING(C28*(3.6/86400)/E28,(1/86400))</f>
        <v>3.125E-2</v>
      </c>
      <c r="H28" s="23">
        <f>G28*200%</f>
        <v>6.25E-2</v>
      </c>
      <c r="I28" s="166">
        <f>$F$6</f>
        <v>0</v>
      </c>
      <c r="J28" s="3"/>
      <c r="K28" s="25" t="str">
        <f>$B$6</f>
        <v>B -Traject</v>
      </c>
      <c r="L28" s="17">
        <f>$D$6</f>
        <v>9000</v>
      </c>
      <c r="M28" s="22" t="str">
        <f>$D$17</f>
        <v>reglement</v>
      </c>
      <c r="N28" s="27">
        <v>13</v>
      </c>
      <c r="O28" s="23">
        <f>IF(P28=0,0,P28-(3/1440))</f>
        <v>2.6770833333333334E-2</v>
      </c>
      <c r="P28" s="20">
        <f>CEILING(L28*(3.6/86400)/N28,(1/86400))</f>
        <v>2.8854166666666667E-2</v>
      </c>
      <c r="Q28" s="23">
        <f>P28*200%</f>
        <v>5.7708333333333334E-2</v>
      </c>
      <c r="R28" s="166">
        <f>$F$6</f>
        <v>0</v>
      </c>
      <c r="S28" s="71"/>
    </row>
    <row r="29" spans="1:19" ht="18" thickBot="1">
      <c r="A29" s="3"/>
      <c r="B29" s="28" t="str">
        <f>$B$7</f>
        <v>Uitstaptraject</v>
      </c>
      <c r="C29" s="17">
        <f>$D$7</f>
        <v>1000</v>
      </c>
      <c r="D29" s="22" t="str">
        <f>$D$18</f>
        <v>reglement</v>
      </c>
      <c r="E29" s="29"/>
      <c r="F29" s="30"/>
      <c r="G29" s="31">
        <f>$F$7/1440</f>
        <v>1.0416666666666666E-2</v>
      </c>
      <c r="H29" s="30"/>
      <c r="I29" s="32"/>
      <c r="J29" s="3"/>
      <c r="K29" s="28" t="str">
        <f>$B$7</f>
        <v>Uitstaptraject</v>
      </c>
      <c r="L29" s="17">
        <f>$D$7</f>
        <v>1000</v>
      </c>
      <c r="M29" s="22" t="str">
        <f>$D$18</f>
        <v>reglement</v>
      </c>
      <c r="N29" s="29"/>
      <c r="O29" s="30"/>
      <c r="P29" s="31">
        <f>$F$7/1440</f>
        <v>1.0416666666666666E-2</v>
      </c>
      <c r="Q29" s="30"/>
      <c r="R29" s="32"/>
      <c r="S29" s="71"/>
    </row>
    <row r="30" spans="1:19" ht="18.45" thickTop="1" thickBot="1">
      <c r="A30" s="3"/>
      <c r="B30" s="33" t="s">
        <v>21</v>
      </c>
      <c r="C30" s="34">
        <f>SUM(C24:C29)</f>
        <v>16100</v>
      </c>
      <c r="D30" s="35"/>
      <c r="E30" s="35"/>
      <c r="F30" s="36"/>
      <c r="G30" s="36">
        <f>SUM(G24:G29)</f>
        <v>6.8750000000000006E-2</v>
      </c>
      <c r="H30" s="36"/>
      <c r="I30" s="37">
        <f>SUM(I24:I29)</f>
        <v>0</v>
      </c>
      <c r="J30" s="3"/>
      <c r="K30" s="33" t="s">
        <v>21</v>
      </c>
      <c r="L30" s="34">
        <f>SUM(L24:L29)</f>
        <v>16100</v>
      </c>
      <c r="M30" s="35"/>
      <c r="N30" s="35"/>
      <c r="O30" s="36"/>
      <c r="P30" s="36">
        <f>SUM(P24:P29)</f>
        <v>6.6354166666666672E-2</v>
      </c>
      <c r="Q30" s="36"/>
      <c r="R30" s="37">
        <f>SUM(R24:R29)</f>
        <v>0</v>
      </c>
      <c r="S30" s="71"/>
    </row>
    <row r="31" spans="1:19" ht="18.45" thickTop="1" thickBot="1">
      <c r="A31" s="10"/>
      <c r="B31" s="10"/>
      <c r="C31" s="41"/>
      <c r="D31" s="42"/>
      <c r="E31" s="42"/>
      <c r="F31" s="42"/>
      <c r="G31" s="42"/>
      <c r="H31" s="42"/>
      <c r="I31" s="42"/>
      <c r="J31" s="10"/>
      <c r="K31" s="10"/>
      <c r="L31" s="41"/>
      <c r="M31" s="42"/>
      <c r="N31" s="42"/>
      <c r="O31" s="42"/>
      <c r="P31" s="42"/>
      <c r="Q31" s="42"/>
      <c r="R31" s="42"/>
      <c r="S31" s="71"/>
    </row>
    <row r="32" spans="1:19" ht="18.45" thickTop="1" thickBot="1">
      <c r="A32" s="10"/>
      <c r="B32" s="234" t="str">
        <f xml:space="preserve"> "SWM te"&amp; " "&amp;Algemeen!C1&amp;" "&amp;"op"&amp;" "&amp;Algemeen!C2</f>
        <v>SWM te 'PLAATSNAAM' op 'DATUM'</v>
      </c>
      <c r="C32" s="235"/>
      <c r="D32" s="235"/>
      <c r="E32" s="235"/>
      <c r="F32" s="235"/>
      <c r="G32" s="235"/>
      <c r="H32" s="235"/>
      <c r="I32" s="236"/>
      <c r="J32" s="10"/>
      <c r="K32" s="234" t="str">
        <f xml:space="preserve"> "SWM te"&amp; " "&amp;Algemeen!C1&amp;" "&amp;"op"&amp;" "&amp;Algemeen!C2</f>
        <v>SWM te 'PLAATSNAAM' op 'DATUM'</v>
      </c>
      <c r="L32" s="235"/>
      <c r="M32" s="235"/>
      <c r="N32" s="235"/>
      <c r="O32" s="235"/>
      <c r="P32" s="235"/>
      <c r="Q32" s="235"/>
      <c r="R32" s="236"/>
      <c r="S32" s="71"/>
    </row>
    <row r="33" spans="1:19" ht="20.6" thickTop="1" thickBot="1">
      <c r="A33" s="3"/>
      <c r="B33" s="257" t="str">
        <f>$B$11</f>
        <v>MARATHON OVERZICHT</v>
      </c>
      <c r="C33" s="258"/>
      <c r="D33" s="259"/>
      <c r="E33" s="260" t="s">
        <v>51</v>
      </c>
      <c r="F33" s="260"/>
      <c r="G33" s="260"/>
      <c r="H33" s="260"/>
      <c r="I33" s="261"/>
      <c r="J33" s="3"/>
      <c r="K33" s="257" t="str">
        <f>$B$11</f>
        <v>MARATHON OVERZICHT</v>
      </c>
      <c r="L33" s="258"/>
      <c r="M33" s="259"/>
      <c r="N33" s="260" t="s">
        <v>52</v>
      </c>
      <c r="O33" s="260"/>
      <c r="P33" s="260"/>
      <c r="Q33" s="260"/>
      <c r="R33" s="261"/>
      <c r="S33" s="71"/>
    </row>
    <row r="34" spans="1:19" ht="35.6" thickTop="1" thickBot="1">
      <c r="A34" s="15"/>
      <c r="B34" s="11"/>
      <c r="C34" s="12" t="str">
        <f>$C$12</f>
        <v>Lengte
in meters</v>
      </c>
      <c r="D34" s="13" t="str">
        <f>$D$12</f>
        <v>Voorgeschreven
gang</v>
      </c>
      <c r="E34" s="13" t="str">
        <f>$E$12</f>
        <v>Snelheid
in km/u</v>
      </c>
      <c r="F34" s="13" t="str">
        <f>$F$12</f>
        <v>Minimum
tijd</v>
      </c>
      <c r="G34" s="13" t="str">
        <f>$G$12</f>
        <v>Toegestane
tijd</v>
      </c>
      <c r="H34" s="13" t="str">
        <f>$H$12</f>
        <v>Maximum
tijd</v>
      </c>
      <c r="I34" s="14" t="str">
        <f>$I$12</f>
        <v>Verplichte
doorgang</v>
      </c>
      <c r="J34" s="15"/>
      <c r="K34" s="11"/>
      <c r="L34" s="12" t="str">
        <f>$C$12</f>
        <v>Lengte
in meters</v>
      </c>
      <c r="M34" s="13" t="str">
        <f>$D$12</f>
        <v>Voorgeschreven
gang</v>
      </c>
      <c r="N34" s="13" t="str">
        <f>$E$12</f>
        <v>Snelheid
in km/u</v>
      </c>
      <c r="O34" s="13" t="str">
        <f>$F$12</f>
        <v>Minimum
tijd</v>
      </c>
      <c r="P34" s="13" t="str">
        <f>$G$12</f>
        <v>Toegestane
tijd</v>
      </c>
      <c r="Q34" s="13" t="str">
        <f>$H$12</f>
        <v>Maximum
tijd</v>
      </c>
      <c r="R34" s="14" t="str">
        <f>$I$12</f>
        <v>Verplichte
doorgang</v>
      </c>
      <c r="S34" s="71"/>
    </row>
    <row r="35" spans="1:19" ht="18" thickTop="1">
      <c r="A35" s="3"/>
      <c r="B35" s="16" t="str">
        <f>$B$2</f>
        <v>Warming-up</v>
      </c>
      <c r="C35" s="208">
        <f>$D$2</f>
        <v>6000</v>
      </c>
      <c r="D35" s="18" t="str">
        <f>$D$13</f>
        <v>vrij</v>
      </c>
      <c r="E35" s="222">
        <v>12</v>
      </c>
      <c r="F35" s="20">
        <f>IF(G35=0,0,G35-(2/1440))</f>
        <v>1.9444444444444445E-2</v>
      </c>
      <c r="G35" s="20">
        <f>CEILING(C35*(3.6/86400)/E35,(1/86400))</f>
        <v>2.0833333333333332E-2</v>
      </c>
      <c r="H35" s="20">
        <f>G35*120%</f>
        <v>2.4999999999999998E-2</v>
      </c>
      <c r="I35" s="165">
        <f>$F$2</f>
        <v>0</v>
      </c>
      <c r="J35" s="3"/>
      <c r="K35" s="16" t="str">
        <f>$B$2</f>
        <v>Warming-up</v>
      </c>
      <c r="L35" s="208">
        <f>$D$2</f>
        <v>6000</v>
      </c>
      <c r="M35" s="18" t="str">
        <f>$D$13</f>
        <v>vrij</v>
      </c>
      <c r="N35" s="222">
        <v>12</v>
      </c>
      <c r="O35" s="20">
        <f>IF(P35=0,0,P35-(2/1440))</f>
        <v>1.9444444444444445E-2</v>
      </c>
      <c r="P35" s="20">
        <f>CEILING(L35*(3.6/86400)/N35,(1/86400))</f>
        <v>2.0833333333333332E-2</v>
      </c>
      <c r="Q35" s="20">
        <f>P35*120%</f>
        <v>2.4999999999999998E-2</v>
      </c>
      <c r="R35" s="165">
        <f>$F$2</f>
        <v>0</v>
      </c>
      <c r="S35" s="71"/>
    </row>
    <row r="36" spans="1:19" ht="17.600000000000001">
      <c r="A36" s="3"/>
      <c r="B36" s="73" t="str">
        <f>$B$3</f>
        <v>Neutrale zone 1</v>
      </c>
      <c r="C36" s="17">
        <f>$D$3</f>
        <v>50</v>
      </c>
      <c r="D36" s="18"/>
      <c r="E36" s="74"/>
      <c r="F36" s="20"/>
      <c r="G36" s="20">
        <f>$F$3/1440</f>
        <v>1.3888888888888889E-3</v>
      </c>
      <c r="H36" s="20"/>
      <c r="I36" s="76"/>
      <c r="J36" s="3"/>
      <c r="K36" s="73" t="str">
        <f>$B$3</f>
        <v>Neutrale zone 1</v>
      </c>
      <c r="L36" s="17">
        <f>$D$3</f>
        <v>50</v>
      </c>
      <c r="M36" s="18"/>
      <c r="N36" s="74"/>
      <c r="O36" s="20"/>
      <c r="P36" s="20">
        <f>$F$3/1440</f>
        <v>1.3888888888888889E-3</v>
      </c>
      <c r="Q36" s="20"/>
      <c r="R36" s="76"/>
      <c r="S36" s="71"/>
    </row>
    <row r="37" spans="1:19" ht="17.600000000000001">
      <c r="A37" s="3"/>
      <c r="B37" s="21" t="str">
        <f>$B$4</f>
        <v>Verplichte rust</v>
      </c>
      <c r="C37" s="17"/>
      <c r="D37" s="22"/>
      <c r="E37" s="22"/>
      <c r="F37" s="23"/>
      <c r="G37" s="20">
        <f>$F$4/1440</f>
        <v>3.472222222222222E-3</v>
      </c>
      <c r="H37" s="23"/>
      <c r="I37" s="24"/>
      <c r="J37" s="3"/>
      <c r="K37" s="21" t="str">
        <f>$B$4</f>
        <v>Verplichte rust</v>
      </c>
      <c r="L37" s="17"/>
      <c r="M37" s="22"/>
      <c r="N37" s="22"/>
      <c r="O37" s="23"/>
      <c r="P37" s="20">
        <f>$F$4/1440</f>
        <v>3.472222222222222E-3</v>
      </c>
      <c r="Q37" s="23"/>
      <c r="R37" s="24"/>
      <c r="S37" s="71"/>
    </row>
    <row r="38" spans="1:19" ht="17.600000000000001">
      <c r="A38" s="3"/>
      <c r="B38" s="73" t="str">
        <f>$B$5</f>
        <v>Neutrale zone 2</v>
      </c>
      <c r="C38" s="17">
        <f>$D$5</f>
        <v>50</v>
      </c>
      <c r="D38" s="18"/>
      <c r="E38" s="74"/>
      <c r="F38" s="20"/>
      <c r="G38" s="20">
        <f>$F$5/1440</f>
        <v>1.3888888888888889E-3</v>
      </c>
      <c r="H38" s="23"/>
      <c r="I38" s="24"/>
      <c r="J38" s="3"/>
      <c r="K38" s="73" t="str">
        <f>$B$5</f>
        <v>Neutrale zone 2</v>
      </c>
      <c r="L38" s="17">
        <f>$D$5</f>
        <v>50</v>
      </c>
      <c r="M38" s="18"/>
      <c r="N38" s="74"/>
      <c r="O38" s="20"/>
      <c r="P38" s="20">
        <f>$F$5/1440</f>
        <v>1.3888888888888889E-3</v>
      </c>
      <c r="Q38" s="23"/>
      <c r="R38" s="24"/>
      <c r="S38" s="71"/>
    </row>
    <row r="39" spans="1:19" ht="17.600000000000001">
      <c r="A39" s="3"/>
      <c r="B39" s="25" t="str">
        <f>$B$6</f>
        <v>B -Traject</v>
      </c>
      <c r="C39" s="164">
        <f>$D$6</f>
        <v>9000</v>
      </c>
      <c r="D39" s="22" t="str">
        <f>$D$17</f>
        <v>reglement</v>
      </c>
      <c r="E39" s="27">
        <v>13</v>
      </c>
      <c r="F39" s="23">
        <f>IF(G39=0,0,G39-(3/1440))</f>
        <v>2.6770833333333334E-2</v>
      </c>
      <c r="G39" s="20">
        <f>CEILING(C39*(3.6/86400)/E39,(1/86400))</f>
        <v>2.8854166666666667E-2</v>
      </c>
      <c r="H39" s="23">
        <f>G39*200%</f>
        <v>5.7708333333333334E-2</v>
      </c>
      <c r="I39" s="166">
        <f>$F$6</f>
        <v>0</v>
      </c>
      <c r="J39" s="3"/>
      <c r="K39" s="25" t="str">
        <f>$B$6</f>
        <v>B -Traject</v>
      </c>
      <c r="L39" s="164">
        <f>$D$6</f>
        <v>9000</v>
      </c>
      <c r="M39" s="22" t="str">
        <f>$D$17</f>
        <v>reglement</v>
      </c>
      <c r="N39" s="27">
        <v>14</v>
      </c>
      <c r="O39" s="23">
        <f>IF(P39=0,0,P39-(3/1440))</f>
        <v>2.4710648148148148E-2</v>
      </c>
      <c r="P39" s="20">
        <f>CEILING(L39*(3.6/86400)/N39,(1/86400))</f>
        <v>2.6793981481481481E-2</v>
      </c>
      <c r="Q39" s="23">
        <f>P39*200%</f>
        <v>5.3587962962962962E-2</v>
      </c>
      <c r="R39" s="166">
        <f>$F$6</f>
        <v>0</v>
      </c>
      <c r="S39" s="71"/>
    </row>
    <row r="40" spans="1:19" ht="18" thickBot="1">
      <c r="A40" s="3"/>
      <c r="B40" s="28" t="str">
        <f>$B$7</f>
        <v>Uitstaptraject</v>
      </c>
      <c r="C40" s="17">
        <f>$D$7</f>
        <v>1000</v>
      </c>
      <c r="D40" s="22" t="str">
        <f>$D$18</f>
        <v>reglement</v>
      </c>
      <c r="E40" s="29"/>
      <c r="F40" s="30"/>
      <c r="G40" s="31">
        <f>$F$7/1440</f>
        <v>1.0416666666666666E-2</v>
      </c>
      <c r="H40" s="30"/>
      <c r="I40" s="32"/>
      <c r="J40" s="3"/>
      <c r="K40" s="28" t="str">
        <f>$B$7</f>
        <v>Uitstaptraject</v>
      </c>
      <c r="L40" s="17">
        <f>$D$7</f>
        <v>1000</v>
      </c>
      <c r="M40" s="22" t="str">
        <f>$D$18</f>
        <v>reglement</v>
      </c>
      <c r="N40" s="29"/>
      <c r="O40" s="30"/>
      <c r="P40" s="31">
        <f>$F$7/1440</f>
        <v>1.0416666666666666E-2</v>
      </c>
      <c r="Q40" s="30"/>
      <c r="R40" s="32"/>
      <c r="S40" s="71"/>
    </row>
    <row r="41" spans="1:19" ht="18.45" thickTop="1" thickBot="1">
      <c r="A41" s="3"/>
      <c r="B41" s="33" t="s">
        <v>21</v>
      </c>
      <c r="C41" s="34">
        <f>SUM(C35:C40)</f>
        <v>16100</v>
      </c>
      <c r="D41" s="35"/>
      <c r="E41" s="35"/>
      <c r="F41" s="36"/>
      <c r="G41" s="36">
        <f>SUM(G35:G40)</f>
        <v>6.6354166666666672E-2</v>
      </c>
      <c r="H41" s="36"/>
      <c r="I41" s="37">
        <f>SUM(I35:I40)</f>
        <v>0</v>
      </c>
      <c r="J41" s="3"/>
      <c r="K41" s="33" t="s">
        <v>21</v>
      </c>
      <c r="L41" s="34">
        <f>SUM(L35:L40)</f>
        <v>16100</v>
      </c>
      <c r="M41" s="35"/>
      <c r="N41" s="35"/>
      <c r="O41" s="36"/>
      <c r="P41" s="36">
        <f>SUM(P35:P40)</f>
        <v>6.429398148148148E-2</v>
      </c>
      <c r="Q41" s="36"/>
      <c r="R41" s="37">
        <f>SUM(R35:R40)</f>
        <v>0</v>
      </c>
      <c r="S41" s="71"/>
    </row>
    <row r="42" spans="1:19" ht="18" thickTop="1">
      <c r="A42" s="10"/>
      <c r="B42" s="10"/>
      <c r="C42" s="41"/>
      <c r="D42" s="42"/>
      <c r="E42" s="42"/>
      <c r="F42" s="42"/>
      <c r="G42" s="42"/>
      <c r="H42" s="42"/>
      <c r="I42" s="42"/>
      <c r="J42" s="10"/>
      <c r="K42" s="10"/>
      <c r="L42" s="41"/>
      <c r="M42" s="42"/>
      <c r="N42" s="42"/>
      <c r="O42" s="42"/>
      <c r="P42" s="42"/>
      <c r="Q42" s="42"/>
      <c r="R42" s="42"/>
      <c r="S42" s="71"/>
    </row>
    <row r="44" spans="1:19" ht="15" thickBot="1">
      <c r="B44" s="43" t="s">
        <v>26</v>
      </c>
    </row>
    <row r="45" spans="1:19" ht="15" thickBot="1">
      <c r="F45" s="262" t="s">
        <v>158</v>
      </c>
      <c r="G45" s="263"/>
      <c r="H45" s="263"/>
      <c r="I45" s="263"/>
      <c r="J45" s="263"/>
      <c r="K45" s="263"/>
      <c r="L45" s="263"/>
      <c r="M45" s="264"/>
    </row>
    <row r="46" spans="1:19" ht="15" thickBot="1">
      <c r="B46" s="44" t="s">
        <v>28</v>
      </c>
      <c r="C46" s="45" t="s">
        <v>29</v>
      </c>
      <c r="D46" s="45" t="s">
        <v>30</v>
      </c>
      <c r="E46" s="46" t="s">
        <v>31</v>
      </c>
      <c r="F46" s="271" t="s">
        <v>32</v>
      </c>
      <c r="G46" s="272"/>
      <c r="H46" s="272"/>
      <c r="I46" s="273"/>
      <c r="J46" s="274" t="s">
        <v>33</v>
      </c>
      <c r="K46" s="275"/>
      <c r="L46" s="275"/>
      <c r="M46" s="276"/>
    </row>
    <row r="47" spans="1:19">
      <c r="B47" s="47"/>
      <c r="C47" s="48" t="s">
        <v>34</v>
      </c>
      <c r="D47" s="48" t="s">
        <v>34</v>
      </c>
      <c r="E47" s="49"/>
      <c r="F47" s="50" t="s">
        <v>35</v>
      </c>
      <c r="G47" s="51" t="s">
        <v>36</v>
      </c>
      <c r="H47" s="51" t="s">
        <v>38</v>
      </c>
      <c r="I47" s="49"/>
      <c r="J47" s="195" t="s">
        <v>35</v>
      </c>
      <c r="K47" s="196" t="s">
        <v>36</v>
      </c>
      <c r="L47" s="196" t="s">
        <v>38</v>
      </c>
      <c r="M47" s="197"/>
    </row>
    <row r="48" spans="1:19">
      <c r="B48" s="53" t="s">
        <v>39</v>
      </c>
      <c r="C48" s="54" t="s">
        <v>40</v>
      </c>
      <c r="D48" s="54" t="s">
        <v>151</v>
      </c>
      <c r="E48" s="55" t="s">
        <v>19</v>
      </c>
      <c r="F48" s="194" t="s">
        <v>156</v>
      </c>
      <c r="G48" s="193" t="s">
        <v>155</v>
      </c>
      <c r="H48" s="192" t="s">
        <v>154</v>
      </c>
      <c r="I48" s="55"/>
      <c r="J48" s="198" t="s">
        <v>157</v>
      </c>
      <c r="K48" s="199" t="s">
        <v>156</v>
      </c>
      <c r="L48" s="199" t="s">
        <v>155</v>
      </c>
      <c r="M48" s="200"/>
    </row>
    <row r="49" spans="2:13">
      <c r="B49" s="58" t="s">
        <v>152</v>
      </c>
      <c r="C49" s="59" t="s">
        <v>41</v>
      </c>
      <c r="D49" s="59" t="s">
        <v>153</v>
      </c>
      <c r="E49" s="60" t="s">
        <v>19</v>
      </c>
      <c r="F49" s="61"/>
      <c r="G49" s="59"/>
      <c r="H49" s="59"/>
      <c r="I49" s="60"/>
      <c r="J49" s="201"/>
      <c r="K49" s="202"/>
      <c r="L49" s="202"/>
      <c r="M49" s="203"/>
    </row>
    <row r="50" spans="2:13">
      <c r="B50" s="58" t="s">
        <v>45</v>
      </c>
      <c r="C50" s="59" t="s">
        <v>46</v>
      </c>
      <c r="D50" s="59" t="s">
        <v>53</v>
      </c>
      <c r="E50" s="60" t="s">
        <v>19</v>
      </c>
      <c r="F50" s="61">
        <v>12</v>
      </c>
      <c r="G50" s="59">
        <v>13</v>
      </c>
      <c r="H50" s="59">
        <v>14</v>
      </c>
      <c r="I50" s="60"/>
      <c r="J50" s="201">
        <v>11</v>
      </c>
      <c r="K50" s="202">
        <v>12</v>
      </c>
      <c r="L50" s="202">
        <v>13</v>
      </c>
      <c r="M50" s="203"/>
    </row>
    <row r="51" spans="2:13" ht="15" thickBot="1">
      <c r="B51" s="63" t="s">
        <v>48</v>
      </c>
      <c r="C51" s="64"/>
      <c r="D51" s="64" t="s">
        <v>49</v>
      </c>
      <c r="E51" s="65"/>
      <c r="F51" s="66"/>
      <c r="G51" s="64"/>
      <c r="H51" s="64"/>
      <c r="I51" s="65"/>
      <c r="J51" s="204"/>
      <c r="K51" s="205"/>
      <c r="L51" s="205"/>
      <c r="M51" s="206"/>
    </row>
    <row r="53" spans="2:13">
      <c r="B53" t="s">
        <v>50</v>
      </c>
    </row>
    <row r="54" spans="2:13">
      <c r="B54" s="78"/>
    </row>
    <row r="76" spans="3:6">
      <c r="C76">
        <v>9</v>
      </c>
      <c r="D76">
        <v>10</v>
      </c>
      <c r="E76">
        <v>11</v>
      </c>
      <c r="F76">
        <v>12</v>
      </c>
    </row>
    <row r="77" spans="3:6">
      <c r="C77">
        <v>10</v>
      </c>
      <c r="D77">
        <v>11</v>
      </c>
      <c r="E77">
        <v>12</v>
      </c>
      <c r="F77">
        <v>13</v>
      </c>
    </row>
    <row r="78" spans="3:6">
      <c r="C78">
        <v>11</v>
      </c>
      <c r="D78">
        <v>12</v>
      </c>
      <c r="E78">
        <v>13</v>
      </c>
      <c r="F78">
        <v>14</v>
      </c>
    </row>
  </sheetData>
  <sheetProtection algorithmName="SHA-512" hashValue="UGqMNwo9wuge3uTgQNy4uYNBcsMp8pJE97/ZC7ZaHVwuTZr1i63Pz27msKSsEwEEq5anjA4cmgQNBIZJxIkP2w==" saltValue="N+236us9BVvlGmPf7WXGBQ==" spinCount="100000" sheet="1" objects="1" scenarios="1" selectLockedCells="1"/>
  <mergeCells count="35">
    <mergeCell ref="N33:R33"/>
    <mergeCell ref="F45:M45"/>
    <mergeCell ref="F46:I46"/>
    <mergeCell ref="J46:M46"/>
    <mergeCell ref="B22:D22"/>
    <mergeCell ref="E22:I22"/>
    <mergeCell ref="K22:M22"/>
    <mergeCell ref="B33:D33"/>
    <mergeCell ref="E33:I33"/>
    <mergeCell ref="K33:M33"/>
    <mergeCell ref="N22:R22"/>
    <mergeCell ref="B32:I32"/>
    <mergeCell ref="K32:R32"/>
    <mergeCell ref="E11:I11"/>
    <mergeCell ref="K11:M11"/>
    <mergeCell ref="N11:R11"/>
    <mergeCell ref="B21:I21"/>
    <mergeCell ref="K21:R21"/>
    <mergeCell ref="B11:D11"/>
    <mergeCell ref="B10:I10"/>
    <mergeCell ref="D1:E1"/>
    <mergeCell ref="B2:C2"/>
    <mergeCell ref="D2:E2"/>
    <mergeCell ref="H2:P8"/>
    <mergeCell ref="B3:C3"/>
    <mergeCell ref="D3:E3"/>
    <mergeCell ref="B4:C4"/>
    <mergeCell ref="D4:E4"/>
    <mergeCell ref="B5:C5"/>
    <mergeCell ref="D5:E5"/>
    <mergeCell ref="B6:C6"/>
    <mergeCell ref="D6:E6"/>
    <mergeCell ref="B7:C7"/>
    <mergeCell ref="D7:E7"/>
    <mergeCell ref="K10:R10"/>
  </mergeCells>
  <dataValidations count="1">
    <dataValidation type="list" allowBlank="1" showInputMessage="1" showErrorMessage="1" sqref="E13 N13 N24 E24 E35 N35" xr:uid="{C2522386-B9E1-46B8-9EDD-2F128C6FB307}">
      <formula1>$E$77</formula1>
    </dataValidation>
  </dataValidations>
  <pageMargins left="0.7" right="0.7" top="0.75" bottom="0.75" header="0.3" footer="0.3"/>
  <pageSetup paperSize="9" scale="7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85"/>
  <sheetViews>
    <sheetView topLeftCell="B1" zoomScale="85" zoomScaleNormal="85" workbookViewId="0">
      <selection activeCell="E57" sqref="E57:E58"/>
    </sheetView>
  </sheetViews>
  <sheetFormatPr defaultRowHeight="14.6"/>
  <cols>
    <col min="1" max="1" width="0" hidden="1" customWidth="1"/>
    <col min="2" max="2" width="18.3046875" bestFit="1" customWidth="1"/>
    <col min="4" max="4" width="9.84375" customWidth="1"/>
    <col min="10" max="10" width="7.15234375" customWidth="1"/>
    <col min="11" max="11" width="18.3046875" bestFit="1" customWidth="1"/>
    <col min="12" max="12" width="12.53515625" customWidth="1"/>
    <col min="13" max="14" width="10.15234375" bestFit="1" customWidth="1"/>
    <col min="15" max="15" width="11.53515625" bestFit="1" customWidth="1"/>
    <col min="16" max="16" width="12.69140625" customWidth="1"/>
    <col min="17" max="17" width="11.53515625" bestFit="1" customWidth="1"/>
    <col min="18" max="18" width="10.15234375" bestFit="1" customWidth="1"/>
    <col min="19" max="20" width="1.84375" customWidth="1"/>
  </cols>
  <sheetData>
    <row r="1" spans="1:20" ht="15" thickBot="1">
      <c r="B1" s="1" t="str">
        <f>Algemeen!C5</f>
        <v>Versie: 2024-02 Rekenkamer KNHS</v>
      </c>
    </row>
    <row r="2" spans="1:20" ht="30.45" customHeight="1" thickTop="1">
      <c r="A2" s="42"/>
      <c r="B2" s="209" t="s">
        <v>54</v>
      </c>
      <c r="C2" s="210"/>
      <c r="D2" s="211" t="s">
        <v>55</v>
      </c>
      <c r="E2" s="212" t="s">
        <v>56</v>
      </c>
      <c r="F2" s="215" t="s">
        <v>57</v>
      </c>
      <c r="G2" s="79"/>
      <c r="H2" s="218"/>
      <c r="I2" s="219" t="s">
        <v>161</v>
      </c>
      <c r="J2" s="10"/>
      <c r="K2" s="283" t="s">
        <v>162</v>
      </c>
      <c r="L2" s="284"/>
      <c r="M2" s="284"/>
      <c r="N2" s="284"/>
      <c r="O2" s="284"/>
      <c r="P2" s="284"/>
      <c r="Q2" s="284"/>
      <c r="R2" s="284"/>
      <c r="S2" s="284"/>
      <c r="T2" s="285"/>
    </row>
    <row r="3" spans="1:20" ht="15">
      <c r="A3" s="42"/>
      <c r="B3" s="279" t="s">
        <v>58</v>
      </c>
      <c r="C3" s="280"/>
      <c r="D3" s="80"/>
      <c r="E3" s="81"/>
      <c r="F3" s="216"/>
      <c r="G3" s="79"/>
      <c r="H3" s="106" t="s">
        <v>123</v>
      </c>
      <c r="I3" s="220"/>
      <c r="J3" s="10"/>
      <c r="K3" s="286"/>
      <c r="L3" s="287"/>
      <c r="M3" s="287"/>
      <c r="N3" s="287"/>
      <c r="O3" s="287"/>
      <c r="P3" s="287"/>
      <c r="Q3" s="287"/>
      <c r="R3" s="287"/>
      <c r="S3" s="287"/>
      <c r="T3" s="288"/>
    </row>
    <row r="4" spans="1:20" ht="15">
      <c r="A4" s="42"/>
      <c r="B4" s="279" t="s">
        <v>59</v>
      </c>
      <c r="C4" s="280"/>
      <c r="D4" s="80"/>
      <c r="E4" s="81"/>
      <c r="F4" s="216"/>
      <c r="G4" s="79"/>
      <c r="H4" s="106" t="s">
        <v>125</v>
      </c>
      <c r="I4" s="220"/>
      <c r="J4" s="10"/>
      <c r="K4" s="286"/>
      <c r="L4" s="287"/>
      <c r="M4" s="287"/>
      <c r="N4" s="287"/>
      <c r="O4" s="287"/>
      <c r="P4" s="287"/>
      <c r="Q4" s="287"/>
      <c r="R4" s="287"/>
      <c r="S4" s="287"/>
      <c r="T4" s="288"/>
    </row>
    <row r="5" spans="1:20" ht="15.45" thickBot="1">
      <c r="A5" s="42"/>
      <c r="B5" s="279" t="s">
        <v>60</v>
      </c>
      <c r="C5" s="280"/>
      <c r="D5" s="80"/>
      <c r="E5" s="81"/>
      <c r="F5" s="216"/>
      <c r="G5" s="79"/>
      <c r="H5" s="110" t="s">
        <v>131</v>
      </c>
      <c r="I5" s="221"/>
      <c r="J5" s="10"/>
      <c r="K5" s="286"/>
      <c r="L5" s="287"/>
      <c r="M5" s="287"/>
      <c r="N5" s="287"/>
      <c r="O5" s="287"/>
      <c r="P5" s="287"/>
      <c r="Q5" s="287"/>
      <c r="R5" s="287"/>
      <c r="S5" s="287"/>
      <c r="T5" s="288"/>
    </row>
    <row r="6" spans="1:20" ht="15">
      <c r="A6" s="42"/>
      <c r="B6" s="279" t="s">
        <v>61</v>
      </c>
      <c r="C6" s="280"/>
      <c r="D6" s="80"/>
      <c r="E6" s="81"/>
      <c r="F6" s="216"/>
      <c r="G6" s="79"/>
      <c r="H6" s="10"/>
      <c r="I6" s="10"/>
      <c r="J6" s="10"/>
      <c r="K6" s="286"/>
      <c r="L6" s="287"/>
      <c r="M6" s="287"/>
      <c r="N6" s="287"/>
      <c r="O6" s="287"/>
      <c r="P6" s="287"/>
      <c r="Q6" s="287"/>
      <c r="R6" s="287"/>
      <c r="S6" s="287"/>
      <c r="T6" s="288"/>
    </row>
    <row r="7" spans="1:20" ht="15">
      <c r="A7" s="42"/>
      <c r="B7" s="279" t="s">
        <v>62</v>
      </c>
      <c r="C7" s="280"/>
      <c r="D7" s="80"/>
      <c r="E7" s="81"/>
      <c r="F7" s="216"/>
      <c r="G7" s="79"/>
      <c r="H7" s="10"/>
      <c r="I7" s="10"/>
      <c r="J7" s="10"/>
      <c r="K7" s="286"/>
      <c r="L7" s="287"/>
      <c r="M7" s="287"/>
      <c r="N7" s="287"/>
      <c r="O7" s="287"/>
      <c r="P7" s="287"/>
      <c r="Q7" s="287"/>
      <c r="R7" s="287"/>
      <c r="S7" s="287"/>
      <c r="T7" s="288"/>
    </row>
    <row r="8" spans="1:20" ht="15">
      <c r="A8" s="42"/>
      <c r="B8" s="279" t="s">
        <v>63</v>
      </c>
      <c r="C8" s="280"/>
      <c r="D8" s="80"/>
      <c r="E8" s="81"/>
      <c r="F8" s="216"/>
      <c r="G8" s="79"/>
      <c r="H8" s="10"/>
      <c r="I8" s="10"/>
      <c r="J8" s="10"/>
      <c r="K8" s="286"/>
      <c r="L8" s="287"/>
      <c r="M8" s="287"/>
      <c r="N8" s="287"/>
      <c r="O8" s="287"/>
      <c r="P8" s="287"/>
      <c r="Q8" s="287"/>
      <c r="R8" s="287"/>
      <c r="S8" s="287"/>
      <c r="T8" s="288"/>
    </row>
    <row r="9" spans="1:20" ht="15.45" thickBot="1">
      <c r="A9" s="42"/>
      <c r="B9" s="279" t="s">
        <v>64</v>
      </c>
      <c r="C9" s="280"/>
      <c r="D9" s="80"/>
      <c r="E9" s="81"/>
      <c r="F9" s="216"/>
      <c r="G9" s="79"/>
      <c r="H9" s="10"/>
      <c r="I9" s="10"/>
      <c r="J9" s="10"/>
      <c r="K9" s="289"/>
      <c r="L9" s="290"/>
      <c r="M9" s="290"/>
      <c r="N9" s="290"/>
      <c r="O9" s="290"/>
      <c r="P9" s="290"/>
      <c r="Q9" s="290"/>
      <c r="R9" s="290"/>
      <c r="S9" s="290"/>
      <c r="T9" s="291"/>
    </row>
    <row r="10" spans="1:20" ht="18.45" thickTop="1" thickBot="1">
      <c r="A10" s="42"/>
      <c r="B10" s="281" t="s">
        <v>65</v>
      </c>
      <c r="C10" s="282"/>
      <c r="D10" s="213"/>
      <c r="E10" s="214"/>
      <c r="F10" s="217"/>
      <c r="G10" s="79"/>
      <c r="H10" s="10"/>
      <c r="I10" s="10"/>
      <c r="J10" s="10"/>
      <c r="K10" s="10"/>
      <c r="L10" s="10"/>
      <c r="M10" s="10"/>
      <c r="N10" s="10"/>
      <c r="O10" s="10"/>
      <c r="P10" s="10"/>
      <c r="Q10" s="79"/>
      <c r="R10" s="82"/>
      <c r="S10" s="71"/>
    </row>
    <row r="11" spans="1:20" ht="18.45" thickTop="1" thickBot="1">
      <c r="A11" s="42"/>
      <c r="B11" s="2"/>
      <c r="C11" s="42"/>
      <c r="D11" s="42"/>
      <c r="E11" s="42"/>
      <c r="F11" s="42"/>
      <c r="G11" s="42"/>
      <c r="H11" s="42"/>
      <c r="I11" s="42"/>
      <c r="J11" s="42"/>
      <c r="K11" s="83"/>
      <c r="L11" s="82"/>
      <c r="M11" s="82"/>
      <c r="N11" s="82"/>
      <c r="O11" s="82"/>
      <c r="P11" s="82"/>
      <c r="Q11" s="82"/>
      <c r="R11" s="82"/>
      <c r="S11" s="71"/>
    </row>
    <row r="12" spans="1:20" ht="18.45" thickTop="1" thickBot="1">
      <c r="A12" s="42"/>
      <c r="B12" s="234" t="str">
        <f xml:space="preserve"> "SWM te"&amp; " "&amp;Algemeen!C1&amp;" "&amp;"op"&amp;" "&amp;Algemeen!C2</f>
        <v>SWM te 'PLAATSNAAM' op 'DATUM'</v>
      </c>
      <c r="C12" s="235"/>
      <c r="D12" s="235"/>
      <c r="E12" s="235"/>
      <c r="F12" s="235"/>
      <c r="G12" s="235"/>
      <c r="H12" s="235"/>
      <c r="I12" s="236"/>
      <c r="J12" s="42"/>
      <c r="K12" s="84"/>
    </row>
    <row r="13" spans="1:20" ht="15.9" thickTop="1" thickBot="1">
      <c r="A13" s="85"/>
      <c r="B13" s="292"/>
      <c r="C13" s="257" t="s">
        <v>178</v>
      </c>
      <c r="D13" s="258"/>
      <c r="E13" s="258"/>
      <c r="F13" s="258"/>
      <c r="G13" s="258"/>
      <c r="H13" s="258"/>
      <c r="I13" s="294"/>
      <c r="J13" s="85"/>
      <c r="K13" s="86"/>
    </row>
    <row r="14" spans="1:20" ht="35.6" thickTop="1" thickBot="1">
      <c r="A14" s="87"/>
      <c r="B14" s="293"/>
      <c r="C14" s="88" t="s">
        <v>12</v>
      </c>
      <c r="D14" s="89" t="s">
        <v>13</v>
      </c>
      <c r="E14" s="89" t="s">
        <v>66</v>
      </c>
      <c r="F14" s="89" t="s">
        <v>16</v>
      </c>
      <c r="G14" s="89" t="s">
        <v>17</v>
      </c>
      <c r="H14" s="90" t="s">
        <v>67</v>
      </c>
      <c r="I14" s="90" t="s">
        <v>68</v>
      </c>
      <c r="J14" s="87"/>
    </row>
    <row r="15" spans="1:20" ht="15.9" thickTop="1" thickBot="1">
      <c r="A15" s="85"/>
      <c r="B15" s="295" t="s">
        <v>58</v>
      </c>
      <c r="C15" s="297">
        <f>+D3</f>
        <v>0</v>
      </c>
      <c r="D15" s="299" t="s">
        <v>19</v>
      </c>
      <c r="E15" s="301">
        <v>235</v>
      </c>
      <c r="F15" s="91">
        <f>CEILING(C15*(60/86400)/E15,(1/86400))</f>
        <v>0</v>
      </c>
      <c r="G15" s="91">
        <f>F15*200%</f>
        <v>0</v>
      </c>
      <c r="H15" s="303">
        <f>I3</f>
        <v>0</v>
      </c>
      <c r="I15" s="305" t="s">
        <v>69</v>
      </c>
      <c r="J15" s="92"/>
    </row>
    <row r="16" spans="1:20" ht="15.45" thickBot="1">
      <c r="A16" s="85"/>
      <c r="B16" s="296"/>
      <c r="C16" s="298"/>
      <c r="D16" s="300"/>
      <c r="E16" s="302"/>
      <c r="F16" s="93" t="str">
        <f>"("&amp;CEILING(C15*(60)/E15,(1))&amp;" Sec.)"</f>
        <v>(0 Sec.)</v>
      </c>
      <c r="G16" s="93" t="str">
        <f>"("&amp;CEILING(C15*(60)/E15,(1))*2&amp;" Sec.)"</f>
        <v>(0 Sec.)</v>
      </c>
      <c r="H16" s="304"/>
      <c r="I16" s="306"/>
      <c r="J16" s="92"/>
    </row>
    <row r="17" spans="1:10" ht="15.45" thickBot="1">
      <c r="A17" s="85"/>
      <c r="B17" s="307" t="s">
        <v>59</v>
      </c>
      <c r="C17" s="298">
        <f>+D4</f>
        <v>0</v>
      </c>
      <c r="D17" s="309" t="s">
        <v>19</v>
      </c>
      <c r="E17" s="310">
        <v>235</v>
      </c>
      <c r="F17" s="94">
        <f>CEILING(C17*(60/86400)/E17,(1/86400))</f>
        <v>0</v>
      </c>
      <c r="G17" s="94">
        <f>F17*200%</f>
        <v>0</v>
      </c>
      <c r="H17" s="304">
        <f>I3</f>
        <v>0</v>
      </c>
      <c r="I17" s="312" t="s">
        <v>70</v>
      </c>
      <c r="J17" s="92"/>
    </row>
    <row r="18" spans="1:10" ht="15.45" thickBot="1">
      <c r="A18" s="85"/>
      <c r="B18" s="308"/>
      <c r="C18" s="298"/>
      <c r="D18" s="300"/>
      <c r="E18" s="311"/>
      <c r="F18" s="95" t="str">
        <f>"("&amp;CEILING(C17*(60)/E17,(1))&amp;" Sec.)"</f>
        <v>(0 Sec.)</v>
      </c>
      <c r="G18" s="95" t="str">
        <f>"("&amp;CEILING(C17*(60)/E17,(1))*2&amp;" Sec.)"</f>
        <v>(0 Sec.)</v>
      </c>
      <c r="H18" s="304"/>
      <c r="I18" s="313"/>
      <c r="J18" s="92"/>
    </row>
    <row r="19" spans="1:10" ht="15.45" thickBot="1">
      <c r="A19" s="85"/>
      <c r="B19" s="307" t="s">
        <v>60</v>
      </c>
      <c r="C19" s="298">
        <f>+D5</f>
        <v>0</v>
      </c>
      <c r="D19" s="309" t="s">
        <v>19</v>
      </c>
      <c r="E19" s="310">
        <v>210</v>
      </c>
      <c r="F19" s="94">
        <f>CEILING(C19*(60/86400)/E19,(1/86400))</f>
        <v>0</v>
      </c>
      <c r="G19" s="94">
        <f>F19*200%</f>
        <v>0</v>
      </c>
      <c r="H19" s="304">
        <f>I3</f>
        <v>0</v>
      </c>
      <c r="I19" s="312" t="s">
        <v>70</v>
      </c>
      <c r="J19" s="92"/>
    </row>
    <row r="20" spans="1:10" ht="15.45" thickBot="1">
      <c r="A20" s="85"/>
      <c r="B20" s="308"/>
      <c r="C20" s="298"/>
      <c r="D20" s="300"/>
      <c r="E20" s="311"/>
      <c r="F20" s="95" t="str">
        <f>"("&amp;CEILING(C19*(60)/E19,(1))&amp;" Sec.)"</f>
        <v>(0 Sec.)</v>
      </c>
      <c r="G20" s="95" t="str">
        <f>"("&amp;CEILING(C19*(60)/E19,(1))*2&amp;" Sec.)"</f>
        <v>(0 Sec.)</v>
      </c>
      <c r="H20" s="304"/>
      <c r="I20" s="313"/>
      <c r="J20" s="92"/>
    </row>
    <row r="21" spans="1:10" ht="15.45" thickBot="1">
      <c r="A21" s="85"/>
      <c r="B21" s="307" t="s">
        <v>61</v>
      </c>
      <c r="C21" s="298">
        <f>+D6</f>
        <v>0</v>
      </c>
      <c r="D21" s="309" t="s">
        <v>19</v>
      </c>
      <c r="E21" s="310">
        <v>210</v>
      </c>
      <c r="F21" s="94">
        <f>CEILING(C21*(60/86400)/E21,(1/86400))</f>
        <v>0</v>
      </c>
      <c r="G21" s="94">
        <f>F21*200%</f>
        <v>0</v>
      </c>
      <c r="H21" s="304">
        <f>I3</f>
        <v>0</v>
      </c>
      <c r="I21" s="312" t="s">
        <v>70</v>
      </c>
      <c r="J21" s="92"/>
    </row>
    <row r="22" spans="1:10" ht="15.45" thickBot="1">
      <c r="A22" s="85"/>
      <c r="B22" s="308"/>
      <c r="C22" s="298"/>
      <c r="D22" s="300"/>
      <c r="E22" s="311"/>
      <c r="F22" s="95" t="str">
        <f>"("&amp;CEILING(C21*(60)/E21,(1))&amp;" Sec.)"</f>
        <v>(0 Sec.)</v>
      </c>
      <c r="G22" s="95" t="str">
        <f>"("&amp;CEILING(C21*(60)/E21,(1))*2&amp;" Sec.)"</f>
        <v>(0 Sec.)</v>
      </c>
      <c r="H22" s="304"/>
      <c r="I22" s="313"/>
      <c r="J22" s="92"/>
    </row>
    <row r="23" spans="1:10" ht="15.45" thickBot="1">
      <c r="A23" s="85"/>
      <c r="B23" s="307" t="s">
        <v>62</v>
      </c>
      <c r="C23" s="298">
        <f>+D7</f>
        <v>0</v>
      </c>
      <c r="D23" s="309" t="s">
        <v>19</v>
      </c>
      <c r="E23" s="310">
        <v>235</v>
      </c>
      <c r="F23" s="94">
        <f>CEILING(C23*(60/86400)/E23,(1/86400))</f>
        <v>0</v>
      </c>
      <c r="G23" s="94">
        <f>F23*200%</f>
        <v>0</v>
      </c>
      <c r="H23" s="304">
        <f>I3</f>
        <v>0</v>
      </c>
      <c r="I23" s="312" t="s">
        <v>69</v>
      </c>
      <c r="J23" s="92"/>
    </row>
    <row r="24" spans="1:10" ht="15.45" thickBot="1">
      <c r="A24" s="85"/>
      <c r="B24" s="308"/>
      <c r="C24" s="298"/>
      <c r="D24" s="300"/>
      <c r="E24" s="311"/>
      <c r="F24" s="95" t="str">
        <f>"("&amp;CEILING(C23*(60)/E23,(1))&amp;" Sec.)"</f>
        <v>(0 Sec.)</v>
      </c>
      <c r="G24" s="95" t="str">
        <f>"("&amp;CEILING(C23*(60)/E23,(1))*2&amp;" Sec.)"</f>
        <v>(0 Sec.)</v>
      </c>
      <c r="H24" s="304"/>
      <c r="I24" s="313"/>
      <c r="J24" s="92"/>
    </row>
    <row r="25" spans="1:10" ht="15.45" thickBot="1">
      <c r="A25" s="85"/>
      <c r="B25" s="307" t="s">
        <v>63</v>
      </c>
      <c r="C25" s="298">
        <f>+D8</f>
        <v>0</v>
      </c>
      <c r="D25" s="309" t="s">
        <v>19</v>
      </c>
      <c r="E25" s="310">
        <v>210</v>
      </c>
      <c r="F25" s="94">
        <f>CEILING(C25*(60/86400)/E25,(1/86400))</f>
        <v>0</v>
      </c>
      <c r="G25" s="94">
        <f>F25*200%</f>
        <v>0</v>
      </c>
      <c r="H25" s="304">
        <f>I3</f>
        <v>0</v>
      </c>
      <c r="I25" s="312" t="s">
        <v>70</v>
      </c>
      <c r="J25" s="92"/>
    </row>
    <row r="26" spans="1:10" ht="15.45" thickBot="1">
      <c r="A26" s="85"/>
      <c r="B26" s="308"/>
      <c r="C26" s="298"/>
      <c r="D26" s="300"/>
      <c r="E26" s="311"/>
      <c r="F26" s="95" t="str">
        <f>"("&amp;CEILING(C25*(60)/E25,(1))&amp;" Sec.)"</f>
        <v>(0 Sec.)</v>
      </c>
      <c r="G26" s="95" t="str">
        <f>"("&amp;CEILING(C25*(60)/E25,(1))*2&amp;" Sec.)"</f>
        <v>(0 Sec.)</v>
      </c>
      <c r="H26" s="304"/>
      <c r="I26" s="313"/>
      <c r="J26" s="92"/>
    </row>
    <row r="27" spans="1:10" ht="15.45" thickBot="1">
      <c r="A27" s="85"/>
      <c r="B27" s="307" t="s">
        <v>64</v>
      </c>
      <c r="C27" s="298">
        <f>+D9</f>
        <v>0</v>
      </c>
      <c r="D27" s="309" t="s">
        <v>19</v>
      </c>
      <c r="E27" s="310">
        <v>210</v>
      </c>
      <c r="F27" s="94">
        <f>CEILING(C27*(60/86400)/E27,(1/86400))</f>
        <v>0</v>
      </c>
      <c r="G27" s="94">
        <f>F27*200%</f>
        <v>0</v>
      </c>
      <c r="H27" s="304">
        <f>I3</f>
        <v>0</v>
      </c>
      <c r="I27" s="312" t="s">
        <v>70</v>
      </c>
      <c r="J27" s="92"/>
    </row>
    <row r="28" spans="1:10" ht="15.45" thickBot="1">
      <c r="A28" s="85"/>
      <c r="B28" s="308"/>
      <c r="C28" s="298"/>
      <c r="D28" s="300"/>
      <c r="E28" s="311"/>
      <c r="F28" s="95" t="str">
        <f>"("&amp;CEILING(C27*(60)/E27,(1))&amp;" Sec.)"</f>
        <v>(0 Sec.)</v>
      </c>
      <c r="G28" s="95" t="str">
        <f>"("&amp;CEILING(C27*(60)/E27,(1))*2&amp;" Sec.)"</f>
        <v>(0 Sec.)</v>
      </c>
      <c r="H28" s="304"/>
      <c r="I28" s="313"/>
      <c r="J28" s="92"/>
    </row>
    <row r="29" spans="1:10" ht="15.45" thickBot="1">
      <c r="A29" s="85"/>
      <c r="B29" s="307" t="s">
        <v>65</v>
      </c>
      <c r="C29" s="298">
        <f>+D10</f>
        <v>0</v>
      </c>
      <c r="D29" s="309" t="s">
        <v>19</v>
      </c>
      <c r="E29" s="310">
        <v>210</v>
      </c>
      <c r="F29" s="94">
        <f>CEILING(C29*(60/86400)/E29,(1/86400))</f>
        <v>0</v>
      </c>
      <c r="G29" s="94">
        <f>F29*200%</f>
        <v>0</v>
      </c>
      <c r="H29" s="304">
        <f>I3</f>
        <v>0</v>
      </c>
      <c r="I29" s="312" t="s">
        <v>70</v>
      </c>
      <c r="J29" s="92"/>
    </row>
    <row r="30" spans="1:10" ht="15.45" thickBot="1">
      <c r="A30" s="85"/>
      <c r="B30" s="314"/>
      <c r="C30" s="315"/>
      <c r="D30" s="316"/>
      <c r="E30" s="317"/>
      <c r="F30" s="96" t="str">
        <f>"("&amp;CEILING(C29*(60)/E29,(1))&amp;" Sec.)"</f>
        <v>(0 Sec.)</v>
      </c>
      <c r="G30" s="96" t="str">
        <f>"("&amp;CEILING(C29*(60)/E29,(1))*2&amp;" Sec.)"</f>
        <v>(0 Sec.)</v>
      </c>
      <c r="H30" s="318"/>
      <c r="I30" s="319"/>
      <c r="J30" s="92"/>
    </row>
    <row r="31" spans="1:10" ht="15.45" thickTop="1" thickBot="1">
      <c r="A31" s="42"/>
      <c r="B31" s="10"/>
      <c r="C31" s="41"/>
      <c r="D31" s="42"/>
      <c r="E31" s="42"/>
      <c r="F31" s="42"/>
      <c r="G31" s="42"/>
      <c r="H31" s="42"/>
      <c r="I31" s="42"/>
      <c r="J31" s="42"/>
    </row>
    <row r="32" spans="1:10" ht="18.45" thickTop="1" thickBot="1">
      <c r="A32" s="42"/>
      <c r="B32" s="234" t="str">
        <f xml:space="preserve"> "SWM te"&amp; " "&amp;Algemeen!C1&amp;" "&amp;"op"&amp;" "&amp;Algemeen!C2</f>
        <v>SWM te 'PLAATSNAAM' op 'DATUM'</v>
      </c>
      <c r="C32" s="235"/>
      <c r="D32" s="235"/>
      <c r="E32" s="235"/>
      <c r="F32" s="235"/>
      <c r="G32" s="235"/>
      <c r="H32" s="235"/>
      <c r="I32" s="236"/>
      <c r="J32" s="42"/>
    </row>
    <row r="33" spans="1:19" ht="15.9" thickTop="1" thickBot="1">
      <c r="A33" s="85"/>
      <c r="B33" s="292"/>
      <c r="C33" s="257" t="s">
        <v>71</v>
      </c>
      <c r="D33" s="258"/>
      <c r="E33" s="258"/>
      <c r="F33" s="258"/>
      <c r="G33" s="258"/>
      <c r="H33" s="258"/>
      <c r="I33" s="294"/>
      <c r="J33" s="85"/>
    </row>
    <row r="34" spans="1:19" ht="35.6" thickTop="1" thickBot="1">
      <c r="A34" s="87"/>
      <c r="B34" s="293"/>
      <c r="C34" s="88" t="s">
        <v>12</v>
      </c>
      <c r="D34" s="89" t="s">
        <v>13</v>
      </c>
      <c r="E34" s="89" t="s">
        <v>66</v>
      </c>
      <c r="F34" s="89" t="s">
        <v>16</v>
      </c>
      <c r="G34" s="89" t="s">
        <v>17</v>
      </c>
      <c r="H34" s="90" t="s">
        <v>67</v>
      </c>
      <c r="I34" s="90" t="s">
        <v>68</v>
      </c>
      <c r="J34" s="87"/>
      <c r="S34" s="97"/>
    </row>
    <row r="35" spans="1:19" ht="15.9" thickTop="1" thickBot="1">
      <c r="A35" s="85"/>
      <c r="B35" s="295" t="s">
        <v>58</v>
      </c>
      <c r="C35" s="297">
        <f>+E3</f>
        <v>0</v>
      </c>
      <c r="D35" s="299" t="s">
        <v>19</v>
      </c>
      <c r="E35" s="301">
        <v>240</v>
      </c>
      <c r="F35" s="91">
        <f>CEILING(C35*(60/86400)/E35,(1/86400))</f>
        <v>0</v>
      </c>
      <c r="G35" s="91">
        <f>F35*200%</f>
        <v>0</v>
      </c>
      <c r="H35" s="320">
        <f>I4</f>
        <v>0</v>
      </c>
      <c r="I35" s="305" t="s">
        <v>69</v>
      </c>
      <c r="J35" s="92"/>
      <c r="S35" s="97"/>
    </row>
    <row r="36" spans="1:19" ht="15.45" thickBot="1">
      <c r="A36" s="85"/>
      <c r="B36" s="296"/>
      <c r="C36" s="298"/>
      <c r="D36" s="300"/>
      <c r="E36" s="302"/>
      <c r="F36" s="93" t="str">
        <f>"("&amp;CEILING(C35*(60)/E35,(1))&amp;" Sec.)"</f>
        <v>(0 Sec.)</v>
      </c>
      <c r="G36" s="93" t="str">
        <f>"("&amp;CEILING(C35*(60)/E35,(1))*2&amp;" Sec.)"</f>
        <v>(0 Sec.)</v>
      </c>
      <c r="H36" s="321"/>
      <c r="I36" s="306"/>
      <c r="J36" s="92"/>
      <c r="S36" s="97"/>
    </row>
    <row r="37" spans="1:19" ht="15.45" thickBot="1">
      <c r="A37" s="85"/>
      <c r="B37" s="307" t="s">
        <v>59</v>
      </c>
      <c r="C37" s="298">
        <f>+E4</f>
        <v>0</v>
      </c>
      <c r="D37" s="309" t="s">
        <v>19</v>
      </c>
      <c r="E37" s="310">
        <v>240</v>
      </c>
      <c r="F37" s="94">
        <f>CEILING(C37*(60/86400)/E37,(1/86400))</f>
        <v>0</v>
      </c>
      <c r="G37" s="94">
        <f>F37*200%</f>
        <v>0</v>
      </c>
      <c r="H37" s="322">
        <f>I4</f>
        <v>0</v>
      </c>
      <c r="I37" s="312" t="s">
        <v>69</v>
      </c>
      <c r="J37" s="92"/>
      <c r="S37" s="97"/>
    </row>
    <row r="38" spans="1:19" ht="15.45" thickBot="1">
      <c r="A38" s="85"/>
      <c r="B38" s="308"/>
      <c r="C38" s="298"/>
      <c r="D38" s="300"/>
      <c r="E38" s="311"/>
      <c r="F38" s="95" t="str">
        <f>"("&amp;CEILING(C37*(60)/E37,(1))&amp;" Sec.)"</f>
        <v>(0 Sec.)</v>
      </c>
      <c r="G38" s="95" t="str">
        <f>"("&amp;CEILING(C37*(60)/E37,(1))*2&amp;" Sec.)"</f>
        <v>(0 Sec.)</v>
      </c>
      <c r="H38" s="323"/>
      <c r="I38" s="313"/>
      <c r="J38" s="92"/>
      <c r="S38" s="97"/>
    </row>
    <row r="39" spans="1:19" ht="15.45" thickBot="1">
      <c r="A39" s="85"/>
      <c r="B39" s="307" t="s">
        <v>60</v>
      </c>
      <c r="C39" s="298">
        <f>+E5</f>
        <v>0</v>
      </c>
      <c r="D39" s="309" t="s">
        <v>19</v>
      </c>
      <c r="E39" s="310">
        <v>220</v>
      </c>
      <c r="F39" s="94">
        <f>CEILING(C39*(60/86400)/E39,(1/86400))</f>
        <v>0</v>
      </c>
      <c r="G39" s="94">
        <f>F39*200%</f>
        <v>0</v>
      </c>
      <c r="H39" s="322">
        <f>I4</f>
        <v>0</v>
      </c>
      <c r="I39" s="312" t="s">
        <v>69</v>
      </c>
      <c r="J39" s="92"/>
      <c r="S39" s="97"/>
    </row>
    <row r="40" spans="1:19" ht="15.45" thickBot="1">
      <c r="A40" s="85"/>
      <c r="B40" s="308"/>
      <c r="C40" s="298"/>
      <c r="D40" s="300"/>
      <c r="E40" s="311"/>
      <c r="F40" s="95" t="str">
        <f>"("&amp;CEILING(C39*(60)/E39,(1))&amp;" Sec.)"</f>
        <v>(0 Sec.)</v>
      </c>
      <c r="G40" s="95" t="str">
        <f>"("&amp;CEILING(C39*(60)/E39,(1))*2&amp;" Sec.)"</f>
        <v>(0 Sec.)</v>
      </c>
      <c r="H40" s="323"/>
      <c r="I40" s="313"/>
      <c r="J40" s="92"/>
      <c r="S40" s="97"/>
    </row>
    <row r="41" spans="1:19" ht="15.45" thickBot="1">
      <c r="A41" s="85"/>
      <c r="B41" s="307" t="s">
        <v>61</v>
      </c>
      <c r="C41" s="298">
        <f>+E6</f>
        <v>0</v>
      </c>
      <c r="D41" s="309" t="s">
        <v>19</v>
      </c>
      <c r="E41" s="310">
        <v>220</v>
      </c>
      <c r="F41" s="94">
        <f>CEILING(C41*(60/86400)/E41,(1/86400))</f>
        <v>0</v>
      </c>
      <c r="G41" s="94">
        <f>F41*200%</f>
        <v>0</v>
      </c>
      <c r="H41" s="322">
        <f>I4</f>
        <v>0</v>
      </c>
      <c r="I41" s="312" t="s">
        <v>69</v>
      </c>
      <c r="J41" s="92"/>
      <c r="S41" s="97"/>
    </row>
    <row r="42" spans="1:19" ht="15.45" thickBot="1">
      <c r="A42" s="85"/>
      <c r="B42" s="308"/>
      <c r="C42" s="298"/>
      <c r="D42" s="300"/>
      <c r="E42" s="311"/>
      <c r="F42" s="95" t="str">
        <f>"("&amp;CEILING(C41*(60)/E41,(1))&amp;" Sec.)"</f>
        <v>(0 Sec.)</v>
      </c>
      <c r="G42" s="95" t="str">
        <f>"("&amp;CEILING(C41*(60)/E41,(1))*2&amp;" Sec.)"</f>
        <v>(0 Sec.)</v>
      </c>
      <c r="H42" s="323"/>
      <c r="I42" s="313"/>
      <c r="J42" s="92"/>
      <c r="S42" s="97"/>
    </row>
    <row r="43" spans="1:19" ht="15.45" thickBot="1">
      <c r="A43" s="85"/>
      <c r="B43" s="307" t="s">
        <v>62</v>
      </c>
      <c r="C43" s="298">
        <f>+E7</f>
        <v>0</v>
      </c>
      <c r="D43" s="309" t="s">
        <v>19</v>
      </c>
      <c r="E43" s="310">
        <v>240</v>
      </c>
      <c r="F43" s="94">
        <f>CEILING(C43*(60/86400)/E43,(1/86400))</f>
        <v>0</v>
      </c>
      <c r="G43" s="94">
        <f>F43*200%</f>
        <v>0</v>
      </c>
      <c r="H43" s="322">
        <f>I4</f>
        <v>0</v>
      </c>
      <c r="I43" s="312" t="s">
        <v>69</v>
      </c>
      <c r="J43" s="92"/>
      <c r="S43" s="97"/>
    </row>
    <row r="44" spans="1:19" ht="15.45" thickBot="1">
      <c r="A44" s="85"/>
      <c r="B44" s="308"/>
      <c r="C44" s="298"/>
      <c r="D44" s="300"/>
      <c r="E44" s="311"/>
      <c r="F44" s="95" t="str">
        <f>"("&amp;CEILING(C43*(60)/E43,(1))&amp;" Sec.)"</f>
        <v>(0 Sec.)</v>
      </c>
      <c r="G44" s="95" t="str">
        <f>"("&amp;CEILING(C43*(60)/E43,(1))*2&amp;" Sec.)"</f>
        <v>(0 Sec.)</v>
      </c>
      <c r="H44" s="323"/>
      <c r="I44" s="313"/>
      <c r="J44" s="92"/>
      <c r="S44" s="97"/>
    </row>
    <row r="45" spans="1:19" ht="15.45" thickBot="1">
      <c r="A45" s="85"/>
      <c r="B45" s="307" t="s">
        <v>63</v>
      </c>
      <c r="C45" s="298">
        <f>+E8</f>
        <v>0</v>
      </c>
      <c r="D45" s="309" t="s">
        <v>19</v>
      </c>
      <c r="E45" s="310">
        <v>220</v>
      </c>
      <c r="F45" s="94">
        <f>CEILING(C45*(60/86400)/E45,(1/86400))</f>
        <v>0</v>
      </c>
      <c r="G45" s="94">
        <f>F45*200%</f>
        <v>0</v>
      </c>
      <c r="H45" s="322">
        <f>I4</f>
        <v>0</v>
      </c>
      <c r="I45" s="312" t="s">
        <v>69</v>
      </c>
      <c r="J45" s="92"/>
      <c r="S45" s="97"/>
    </row>
    <row r="46" spans="1:19" ht="15.45" thickBot="1">
      <c r="A46" s="85"/>
      <c r="B46" s="308"/>
      <c r="C46" s="298"/>
      <c r="D46" s="300"/>
      <c r="E46" s="311"/>
      <c r="F46" s="95" t="str">
        <f>"("&amp;CEILING(C45*(60)/E45,(1))&amp;" Sec.)"</f>
        <v>(0 Sec.)</v>
      </c>
      <c r="G46" s="95" t="str">
        <f>"("&amp;CEILING(C45*(60)/E45,(1))*2&amp;" Sec.)"</f>
        <v>(0 Sec.)</v>
      </c>
      <c r="H46" s="323"/>
      <c r="I46" s="313"/>
      <c r="J46" s="92"/>
      <c r="K46" s="10"/>
      <c r="L46" s="10"/>
      <c r="S46" s="97"/>
    </row>
    <row r="47" spans="1:19" ht="15.45" thickBot="1">
      <c r="A47" s="85"/>
      <c r="B47" s="307" t="s">
        <v>64</v>
      </c>
      <c r="C47" s="298">
        <f>+E9</f>
        <v>0</v>
      </c>
      <c r="D47" s="309" t="s">
        <v>19</v>
      </c>
      <c r="E47" s="310">
        <v>220</v>
      </c>
      <c r="F47" s="94">
        <f>CEILING(C47*(60/86400)/E47,(1/86400))</f>
        <v>0</v>
      </c>
      <c r="G47" s="94">
        <f>F47*200%</f>
        <v>0</v>
      </c>
      <c r="H47" s="322">
        <f>I4</f>
        <v>0</v>
      </c>
      <c r="I47" s="312" t="s">
        <v>70</v>
      </c>
      <c r="J47" s="92"/>
      <c r="K47" s="10"/>
      <c r="L47" s="10"/>
      <c r="M47" s="10"/>
      <c r="N47" s="10"/>
      <c r="O47" s="10"/>
      <c r="P47" s="10"/>
      <c r="Q47" s="10"/>
      <c r="R47" s="10"/>
      <c r="S47" s="97"/>
    </row>
    <row r="48" spans="1:19" ht="15.45" thickBot="1">
      <c r="A48" s="85"/>
      <c r="B48" s="308"/>
      <c r="C48" s="298"/>
      <c r="D48" s="300"/>
      <c r="E48" s="311"/>
      <c r="F48" s="95" t="str">
        <f>"("&amp;CEILING(C47*(60)/E47,(1))&amp;" Sec.)"</f>
        <v>(0 Sec.)</v>
      </c>
      <c r="G48" s="95" t="str">
        <f>"("&amp;CEILING(C47*(60)/E47,(1))*2&amp;" Sec.)"</f>
        <v>(0 Sec.)</v>
      </c>
      <c r="H48" s="323"/>
      <c r="I48" s="313"/>
      <c r="J48" s="92"/>
      <c r="K48" s="10"/>
      <c r="L48" s="10"/>
      <c r="M48" s="10"/>
      <c r="N48" s="10"/>
      <c r="O48" s="10"/>
      <c r="P48" s="10"/>
      <c r="Q48" s="10"/>
      <c r="R48" s="10"/>
      <c r="S48" s="97"/>
    </row>
    <row r="49" spans="1:19" ht="15.45" thickBot="1">
      <c r="A49" s="85"/>
      <c r="B49" s="307" t="s">
        <v>65</v>
      </c>
      <c r="C49" s="298">
        <f>+E10</f>
        <v>0</v>
      </c>
      <c r="D49" s="309" t="s">
        <v>19</v>
      </c>
      <c r="E49" s="310">
        <v>220</v>
      </c>
      <c r="F49" s="94">
        <f>CEILING(C49*(60/86400)/E49,(1/86400))</f>
        <v>0</v>
      </c>
      <c r="G49" s="94">
        <f>F49*200%</f>
        <v>0</v>
      </c>
      <c r="H49" s="322">
        <f>I4</f>
        <v>0</v>
      </c>
      <c r="I49" s="312" t="s">
        <v>70</v>
      </c>
      <c r="J49" s="92"/>
      <c r="K49" s="10"/>
      <c r="L49" s="10"/>
      <c r="M49" s="10"/>
      <c r="N49" s="10"/>
      <c r="O49" s="10"/>
      <c r="P49" s="10"/>
      <c r="Q49" s="10"/>
      <c r="R49" s="10"/>
      <c r="S49" s="97"/>
    </row>
    <row r="50" spans="1:19" ht="15.45" thickBot="1">
      <c r="A50" s="85"/>
      <c r="B50" s="314"/>
      <c r="C50" s="315"/>
      <c r="D50" s="316"/>
      <c r="E50" s="317"/>
      <c r="F50" s="96" t="str">
        <f>"("&amp;CEILING(C49*(60)/E49,(1))&amp;" Sec.)"</f>
        <v>(0 Sec.)</v>
      </c>
      <c r="G50" s="96" t="str">
        <f>"("&amp;CEILING(C49*(60)/E49,(1))*2&amp;" Sec.)"</f>
        <v>(0 Sec.)</v>
      </c>
      <c r="H50" s="324"/>
      <c r="I50" s="319"/>
      <c r="J50" s="92"/>
      <c r="K50" s="10"/>
      <c r="L50" s="10"/>
      <c r="M50" s="10"/>
      <c r="N50" s="10"/>
      <c r="O50" s="10"/>
      <c r="P50" s="10"/>
      <c r="Q50" s="10"/>
      <c r="R50" s="10"/>
      <c r="S50" s="97"/>
    </row>
    <row r="51" spans="1:19" ht="18.45" thickTop="1" thickBot="1">
      <c r="A51" s="42"/>
      <c r="B51" s="10"/>
      <c r="C51" s="41"/>
      <c r="D51" s="42"/>
      <c r="E51" s="42"/>
      <c r="F51" s="42"/>
      <c r="G51" s="42"/>
      <c r="H51" s="42"/>
      <c r="I51" s="42"/>
      <c r="J51" s="42"/>
      <c r="K51" s="10"/>
      <c r="L51" s="10"/>
      <c r="S51" s="71"/>
    </row>
    <row r="52" spans="1:19" ht="18.45" thickTop="1" thickBot="1">
      <c r="A52" s="42"/>
      <c r="B52" s="234" t="str">
        <f xml:space="preserve"> "SWM te"&amp; " "&amp;Algemeen!C1&amp;" "&amp;"op"&amp;" "&amp;Algemeen!C2</f>
        <v>SWM te 'PLAATSNAAM' op 'DATUM'</v>
      </c>
      <c r="C52" s="235"/>
      <c r="D52" s="235"/>
      <c r="E52" s="235"/>
      <c r="F52" s="235"/>
      <c r="G52" s="235"/>
      <c r="H52" s="235"/>
      <c r="I52" s="236"/>
      <c r="J52" s="42"/>
      <c r="K52" s="10"/>
      <c r="L52" s="10"/>
      <c r="M52" s="10"/>
      <c r="N52" s="10"/>
      <c r="O52" s="10"/>
      <c r="P52" s="10"/>
      <c r="Q52" s="10"/>
      <c r="R52" s="10"/>
      <c r="S52" s="71"/>
    </row>
    <row r="53" spans="1:19" ht="15.9" thickTop="1" thickBot="1">
      <c r="A53" s="85"/>
      <c r="B53" s="292"/>
      <c r="C53" s="257" t="s">
        <v>72</v>
      </c>
      <c r="D53" s="258"/>
      <c r="E53" s="258"/>
      <c r="F53" s="258"/>
      <c r="G53" s="258"/>
      <c r="H53" s="258"/>
      <c r="I53" s="294"/>
      <c r="J53" s="85"/>
      <c r="K53" s="10"/>
      <c r="L53" s="10"/>
      <c r="M53" s="10"/>
      <c r="N53" s="10"/>
      <c r="O53" s="10"/>
      <c r="P53" s="10"/>
      <c r="Q53" s="10"/>
      <c r="R53" s="10"/>
      <c r="S53" s="97"/>
    </row>
    <row r="54" spans="1:19" ht="35.6" thickTop="1" thickBot="1">
      <c r="A54" s="87"/>
      <c r="B54" s="293"/>
      <c r="C54" s="88" t="s">
        <v>12</v>
      </c>
      <c r="D54" s="89" t="s">
        <v>13</v>
      </c>
      <c r="E54" s="89" t="s">
        <v>66</v>
      </c>
      <c r="F54" s="89" t="s">
        <v>16</v>
      </c>
      <c r="G54" s="89" t="s">
        <v>17</v>
      </c>
      <c r="H54" s="90" t="s">
        <v>67</v>
      </c>
      <c r="I54" s="90" t="s">
        <v>68</v>
      </c>
      <c r="J54" s="87"/>
      <c r="K54" s="10"/>
      <c r="L54" s="10"/>
      <c r="M54" s="10"/>
      <c r="N54" s="10"/>
      <c r="O54" s="10"/>
      <c r="P54" s="10"/>
      <c r="Q54" s="10"/>
      <c r="R54" s="10"/>
      <c r="S54" s="97"/>
    </row>
    <row r="55" spans="1:19" ht="15.9" thickTop="1" thickBot="1">
      <c r="A55" s="85"/>
      <c r="B55" s="295" t="s">
        <v>58</v>
      </c>
      <c r="C55" s="297">
        <f>+F3</f>
        <v>0</v>
      </c>
      <c r="D55" s="299" t="s">
        <v>19</v>
      </c>
      <c r="E55" s="301">
        <v>260</v>
      </c>
      <c r="F55" s="91">
        <f>CEILING(C55*(60/86400)/E55,(1/86400))</f>
        <v>0</v>
      </c>
      <c r="G55" s="91">
        <f>F55*200%</f>
        <v>0</v>
      </c>
      <c r="H55" s="320">
        <f>I5</f>
        <v>0</v>
      </c>
      <c r="I55" s="305" t="s">
        <v>73</v>
      </c>
      <c r="J55" s="92"/>
      <c r="K55" s="10"/>
      <c r="L55" s="10"/>
      <c r="M55" s="10"/>
      <c r="N55" s="10"/>
      <c r="O55" s="10"/>
      <c r="P55" s="10"/>
      <c r="Q55" s="10"/>
      <c r="R55" s="10"/>
      <c r="S55" s="97"/>
    </row>
    <row r="56" spans="1:19" ht="15.45" thickBot="1">
      <c r="A56" s="85"/>
      <c r="B56" s="296"/>
      <c r="C56" s="298"/>
      <c r="D56" s="300"/>
      <c r="E56" s="302"/>
      <c r="F56" s="93" t="str">
        <f>"("&amp;CEILING(C55*(60)/E55,(1))&amp;" Sec.)"</f>
        <v>(0 Sec.)</v>
      </c>
      <c r="G56" s="93" t="str">
        <f>"("&amp;CEILING(C55*(60)/E55,(1))*2&amp;" Sec.)"</f>
        <v>(0 Sec.)</v>
      </c>
      <c r="H56" s="321"/>
      <c r="I56" s="306"/>
      <c r="J56" s="92"/>
      <c r="K56" s="10"/>
      <c r="L56" s="10"/>
      <c r="S56" s="97"/>
    </row>
    <row r="57" spans="1:19" ht="15.45" thickBot="1">
      <c r="A57" s="85"/>
      <c r="B57" s="307" t="s">
        <v>59</v>
      </c>
      <c r="C57" s="298">
        <f>+F4</f>
        <v>0</v>
      </c>
      <c r="D57" s="309" t="s">
        <v>19</v>
      </c>
      <c r="E57" s="310">
        <v>250</v>
      </c>
      <c r="F57" s="94">
        <f>CEILING(C57*(60/86400)/E57,(1/86400))</f>
        <v>0</v>
      </c>
      <c r="G57" s="94">
        <f>F57*200%</f>
        <v>0</v>
      </c>
      <c r="H57" s="322">
        <f>I5</f>
        <v>0</v>
      </c>
      <c r="I57" s="312" t="s">
        <v>73</v>
      </c>
      <c r="J57" s="92"/>
      <c r="K57" s="10"/>
      <c r="L57" s="10"/>
      <c r="M57" s="10"/>
      <c r="N57" s="10"/>
      <c r="O57" s="10"/>
      <c r="P57" s="10"/>
      <c r="Q57" s="10"/>
      <c r="R57" s="10"/>
      <c r="S57" s="97"/>
    </row>
    <row r="58" spans="1:19" ht="15.45" thickBot="1">
      <c r="A58" s="85"/>
      <c r="B58" s="308"/>
      <c r="C58" s="298"/>
      <c r="D58" s="300"/>
      <c r="E58" s="311"/>
      <c r="F58" s="95" t="str">
        <f>"("&amp;CEILING(C57*(60)/E57,(1))&amp;" Sec.)"</f>
        <v>(0 Sec.)</v>
      </c>
      <c r="G58" s="95" t="str">
        <f>"("&amp;CEILING(C57*(60)/E57,(1))*2&amp;" Sec.)"</f>
        <v>(0 Sec.)</v>
      </c>
      <c r="H58" s="323"/>
      <c r="I58" s="313"/>
      <c r="J58" s="92"/>
      <c r="K58" s="10"/>
      <c r="L58" s="10"/>
      <c r="M58" s="10"/>
      <c r="N58" s="10"/>
      <c r="O58" s="10"/>
      <c r="P58" s="10"/>
      <c r="Q58" s="10"/>
      <c r="R58" s="10"/>
      <c r="S58" s="97"/>
    </row>
    <row r="59" spans="1:19" ht="15.45" thickBot="1">
      <c r="A59" s="85"/>
      <c r="B59" s="307" t="s">
        <v>60</v>
      </c>
      <c r="C59" s="298">
        <f>+F5</f>
        <v>0</v>
      </c>
      <c r="D59" s="309" t="s">
        <v>19</v>
      </c>
      <c r="E59" s="310">
        <v>240</v>
      </c>
      <c r="F59" s="94">
        <f>CEILING(C59*(60/86400)/E59,(1/86400))</f>
        <v>0</v>
      </c>
      <c r="G59" s="94">
        <f>F59*200%</f>
        <v>0</v>
      </c>
      <c r="H59" s="322">
        <f>I5</f>
        <v>0</v>
      </c>
      <c r="I59" s="312" t="s">
        <v>73</v>
      </c>
      <c r="J59" s="92"/>
      <c r="K59" s="10"/>
      <c r="L59" s="10"/>
      <c r="M59" s="10"/>
      <c r="N59" s="10"/>
      <c r="O59" s="10"/>
      <c r="P59" s="10"/>
      <c r="Q59" s="10"/>
      <c r="R59" s="10"/>
      <c r="S59" s="97"/>
    </row>
    <row r="60" spans="1:19" ht="15.45" thickBot="1">
      <c r="A60" s="85"/>
      <c r="B60" s="308"/>
      <c r="C60" s="298"/>
      <c r="D60" s="300"/>
      <c r="E60" s="311"/>
      <c r="F60" s="95" t="str">
        <f>"("&amp;CEILING(C59*(60)/E59,(1))&amp;" Sec.)"</f>
        <v>(0 Sec.)</v>
      </c>
      <c r="G60" s="95" t="str">
        <f>"("&amp;CEILING(C59*(60)/E59,(1))*2&amp;" Sec.)"</f>
        <v>(0 Sec.)</v>
      </c>
      <c r="H60" s="323"/>
      <c r="I60" s="313"/>
      <c r="J60" s="92"/>
      <c r="K60" s="10"/>
      <c r="L60" s="10"/>
      <c r="M60" s="10"/>
      <c r="N60" s="10"/>
      <c r="O60" s="10"/>
      <c r="P60" s="10"/>
      <c r="Q60" s="10"/>
      <c r="R60" s="10"/>
      <c r="S60" s="97"/>
    </row>
    <row r="61" spans="1:19" ht="15.45" thickBot="1">
      <c r="A61" s="85"/>
      <c r="B61" s="307" t="s">
        <v>61</v>
      </c>
      <c r="C61" s="298">
        <f>+F6</f>
        <v>0</v>
      </c>
      <c r="D61" s="309" t="s">
        <v>19</v>
      </c>
      <c r="E61" s="310">
        <v>240</v>
      </c>
      <c r="F61" s="94">
        <f>CEILING(C61*(60/86400)/E61,(1/86400))</f>
        <v>0</v>
      </c>
      <c r="G61" s="94">
        <f>F61*200%</f>
        <v>0</v>
      </c>
      <c r="H61" s="322">
        <f>I5</f>
        <v>0</v>
      </c>
      <c r="I61" s="312" t="s">
        <v>73</v>
      </c>
      <c r="J61" s="92"/>
      <c r="K61" s="10"/>
      <c r="L61" s="10"/>
      <c r="S61" s="97"/>
    </row>
    <row r="62" spans="1:19" ht="15.45" thickBot="1">
      <c r="A62" s="85"/>
      <c r="B62" s="308"/>
      <c r="C62" s="298"/>
      <c r="D62" s="300"/>
      <c r="E62" s="311"/>
      <c r="F62" s="95" t="str">
        <f>"("&amp;CEILING(C61*(60)/E61,(1))&amp;" Sec.)"</f>
        <v>(0 Sec.)</v>
      </c>
      <c r="G62" s="95" t="str">
        <f>"("&amp;CEILING(C61*(60)/E61,(1))*2&amp;" Sec.)"</f>
        <v>(0 Sec.)</v>
      </c>
      <c r="H62" s="323"/>
      <c r="I62" s="313"/>
      <c r="J62" s="92"/>
      <c r="K62" s="10"/>
      <c r="L62" s="10"/>
      <c r="M62" s="10"/>
      <c r="N62" s="10"/>
      <c r="O62" s="10"/>
      <c r="P62" s="10"/>
      <c r="Q62" s="10"/>
      <c r="R62" s="10"/>
      <c r="S62" s="97"/>
    </row>
    <row r="63" spans="1:19" ht="15.45" thickBot="1">
      <c r="A63" s="85"/>
      <c r="B63" s="307" t="s">
        <v>62</v>
      </c>
      <c r="C63" s="298">
        <f>+F7</f>
        <v>0</v>
      </c>
      <c r="D63" s="309" t="s">
        <v>19</v>
      </c>
      <c r="E63" s="310">
        <v>250</v>
      </c>
      <c r="F63" s="94">
        <f>CEILING(C63*(60/86400)/E63,(1/86400))</f>
        <v>0</v>
      </c>
      <c r="G63" s="94">
        <f>F63*200%</f>
        <v>0</v>
      </c>
      <c r="H63" s="322">
        <f>I5</f>
        <v>0</v>
      </c>
      <c r="I63" s="312" t="s">
        <v>73</v>
      </c>
      <c r="J63" s="92"/>
      <c r="K63" s="10"/>
      <c r="L63" s="10"/>
      <c r="M63" s="10"/>
      <c r="N63" s="10"/>
      <c r="O63" s="10"/>
      <c r="P63" s="10"/>
      <c r="Q63" s="10"/>
      <c r="R63" s="10"/>
      <c r="S63" s="97"/>
    </row>
    <row r="64" spans="1:19" ht="15.45" thickBot="1">
      <c r="A64" s="85"/>
      <c r="B64" s="308"/>
      <c r="C64" s="298"/>
      <c r="D64" s="300"/>
      <c r="E64" s="311"/>
      <c r="F64" s="95" t="str">
        <f>"("&amp;CEILING(C63*(60)/E63,(1))&amp;" Sec.)"</f>
        <v>(0 Sec.)</v>
      </c>
      <c r="G64" s="95" t="str">
        <f>"("&amp;CEILING(C63*(60)/E63,(1))*2&amp;" Sec.)"</f>
        <v>(0 Sec.)</v>
      </c>
      <c r="H64" s="323"/>
      <c r="I64" s="313"/>
      <c r="J64" s="92"/>
      <c r="K64" s="10"/>
      <c r="L64" s="10"/>
      <c r="M64" s="10"/>
      <c r="N64" s="10"/>
      <c r="O64" s="10"/>
      <c r="P64" s="10"/>
      <c r="Q64" s="10"/>
      <c r="R64" s="10"/>
      <c r="S64" s="97"/>
    </row>
    <row r="65" spans="1:19" ht="15.45" thickBot="1">
      <c r="A65" s="85"/>
      <c r="B65" s="307" t="s">
        <v>63</v>
      </c>
      <c r="C65" s="298">
        <f>+F8</f>
        <v>0</v>
      </c>
      <c r="D65" s="309" t="s">
        <v>19</v>
      </c>
      <c r="E65" s="310">
        <v>250</v>
      </c>
      <c r="F65" s="94">
        <f>CEILING(C65*(60/86400)/E65,(1/86400))</f>
        <v>0</v>
      </c>
      <c r="G65" s="94">
        <f>F65*200%</f>
        <v>0</v>
      </c>
      <c r="H65" s="322">
        <f>I5</f>
        <v>0</v>
      </c>
      <c r="I65" s="312" t="s">
        <v>73</v>
      </c>
      <c r="J65" s="92"/>
      <c r="K65" s="10"/>
      <c r="L65" s="10"/>
      <c r="M65" s="10"/>
      <c r="N65" s="10"/>
      <c r="O65" s="10"/>
      <c r="P65" s="10"/>
      <c r="Q65" s="10"/>
      <c r="R65" s="10"/>
      <c r="S65" s="97"/>
    </row>
    <row r="66" spans="1:19" ht="15.45" thickBot="1">
      <c r="A66" s="85"/>
      <c r="B66" s="308"/>
      <c r="C66" s="298"/>
      <c r="D66" s="300"/>
      <c r="E66" s="311"/>
      <c r="F66" s="95" t="str">
        <f>"("&amp;CEILING(C65*(60)/E65,(1))&amp;" Sec.)"</f>
        <v>(0 Sec.)</v>
      </c>
      <c r="G66" s="95" t="str">
        <f>"("&amp;CEILING(C65*(60)/E65,(1))*2&amp;" Sec.)"</f>
        <v>(0 Sec.)</v>
      </c>
      <c r="H66" s="323"/>
      <c r="I66" s="313"/>
      <c r="J66" s="92"/>
      <c r="K66" s="10"/>
      <c r="L66" s="10"/>
      <c r="S66" s="97"/>
    </row>
    <row r="67" spans="1:19" ht="15.45" thickBot="1">
      <c r="A67" s="85"/>
      <c r="B67" s="307" t="s">
        <v>64</v>
      </c>
      <c r="C67" s="298">
        <f>+F9</f>
        <v>0</v>
      </c>
      <c r="D67" s="309" t="s">
        <v>19</v>
      </c>
      <c r="E67" s="310">
        <v>240</v>
      </c>
      <c r="F67" s="94">
        <f>CEILING(C67*(60/86400)/E67,(1/86400))</f>
        <v>0</v>
      </c>
      <c r="G67" s="94">
        <f>F67*200%</f>
        <v>0</v>
      </c>
      <c r="H67" s="322">
        <f>I5</f>
        <v>0</v>
      </c>
      <c r="I67" s="312" t="s">
        <v>69</v>
      </c>
      <c r="J67" s="92"/>
      <c r="K67" s="10"/>
      <c r="L67" s="10"/>
      <c r="M67" s="10"/>
      <c r="N67" s="10"/>
      <c r="O67" s="10"/>
      <c r="P67" s="10"/>
      <c r="Q67" s="10"/>
      <c r="R67" s="10"/>
      <c r="S67" s="97"/>
    </row>
    <row r="68" spans="1:19" ht="15.45" thickBot="1">
      <c r="A68" s="85"/>
      <c r="B68" s="308"/>
      <c r="C68" s="298"/>
      <c r="D68" s="300"/>
      <c r="E68" s="311"/>
      <c r="F68" s="95" t="str">
        <f>"("&amp;CEILING(C67*(60)/E67,(1))&amp;" Sec.)"</f>
        <v>(0 Sec.)</v>
      </c>
      <c r="G68" s="95" t="str">
        <f>"("&amp;CEILING(C67*(60)/E67,(1))*2&amp;" Sec.)"</f>
        <v>(0 Sec.)</v>
      </c>
      <c r="H68" s="323"/>
      <c r="I68" s="313"/>
      <c r="J68" s="92"/>
      <c r="K68" s="10"/>
      <c r="L68" s="10"/>
      <c r="M68" s="10"/>
      <c r="N68" s="10"/>
      <c r="O68" s="10"/>
      <c r="P68" s="10"/>
      <c r="Q68" s="10"/>
      <c r="R68" s="10"/>
      <c r="S68" s="97"/>
    </row>
    <row r="69" spans="1:19" ht="15.45" thickBot="1">
      <c r="A69" s="85"/>
      <c r="B69" s="307" t="s">
        <v>65</v>
      </c>
      <c r="C69" s="298">
        <f>+F10</f>
        <v>0</v>
      </c>
      <c r="D69" s="309" t="s">
        <v>19</v>
      </c>
      <c r="E69" s="310">
        <v>240</v>
      </c>
      <c r="F69" s="94">
        <f>CEILING(C69*(60/86400)/E69,(1/86400))</f>
        <v>0</v>
      </c>
      <c r="G69" s="94">
        <f>F69*200%</f>
        <v>0</v>
      </c>
      <c r="H69" s="322">
        <f>I5</f>
        <v>0</v>
      </c>
      <c r="I69" s="312" t="s">
        <v>69</v>
      </c>
      <c r="J69" s="92"/>
      <c r="K69" s="10"/>
      <c r="L69" s="10"/>
      <c r="M69" s="10"/>
      <c r="N69" s="10"/>
      <c r="O69" s="10"/>
      <c r="P69" s="10"/>
      <c r="Q69" s="10"/>
      <c r="R69" s="10"/>
      <c r="S69" s="97"/>
    </row>
    <row r="70" spans="1:19" ht="15.45" thickBot="1">
      <c r="A70" s="85"/>
      <c r="B70" s="314"/>
      <c r="C70" s="315"/>
      <c r="D70" s="316"/>
      <c r="E70" s="317"/>
      <c r="F70" s="96" t="str">
        <f>"("&amp;CEILING(C69*(60)/E69,(1))&amp;" Sec.)"</f>
        <v>(0 Sec.)</v>
      </c>
      <c r="G70" s="96" t="str">
        <f>"("&amp;CEILING(C69*(60)/E69,(1))*2&amp;" Sec.)"</f>
        <v>(0 Sec.)</v>
      </c>
      <c r="H70" s="324"/>
      <c r="I70" s="319"/>
      <c r="J70" s="92"/>
      <c r="K70" s="10"/>
      <c r="L70" s="10"/>
      <c r="M70" s="10"/>
      <c r="N70" s="10"/>
      <c r="O70" s="10"/>
      <c r="P70" s="10"/>
      <c r="Q70" s="10"/>
      <c r="R70" s="10"/>
      <c r="S70" s="97"/>
    </row>
    <row r="71" spans="1:19" ht="15" thickTop="1"/>
    <row r="74" spans="1:19" ht="15" thickBot="1">
      <c r="A74" s="98" t="s">
        <v>26</v>
      </c>
      <c r="B74" s="99" t="s">
        <v>74</v>
      </c>
      <c r="C74" s="10"/>
      <c r="D74" s="10"/>
      <c r="E74" s="10"/>
      <c r="F74" s="10"/>
      <c r="G74" s="10"/>
    </row>
    <row r="75" spans="1:19" ht="15" thickBot="1">
      <c r="A75" s="10"/>
      <c r="B75" s="10"/>
      <c r="C75" s="10"/>
      <c r="D75" s="100" t="s">
        <v>35</v>
      </c>
      <c r="E75" s="101" t="s">
        <v>36</v>
      </c>
      <c r="F75" s="101" t="s">
        <v>38</v>
      </c>
      <c r="G75" s="10"/>
    </row>
    <row r="76" spans="1:19">
      <c r="A76" s="10"/>
      <c r="B76" s="102" t="s">
        <v>75</v>
      </c>
      <c r="C76" s="103"/>
      <c r="D76" s="104">
        <v>235</v>
      </c>
      <c r="E76" s="105">
        <v>240</v>
      </c>
      <c r="F76" s="105">
        <v>260</v>
      </c>
      <c r="G76" s="10"/>
    </row>
    <row r="77" spans="1:19">
      <c r="A77" s="10"/>
      <c r="B77" s="106" t="s">
        <v>76</v>
      </c>
      <c r="C77" s="107"/>
      <c r="D77" s="108">
        <v>235</v>
      </c>
      <c r="E77" s="109">
        <v>240</v>
      </c>
      <c r="F77" s="109">
        <v>250</v>
      </c>
      <c r="G77" s="10"/>
    </row>
    <row r="78" spans="1:19">
      <c r="A78" s="10" t="s">
        <v>77</v>
      </c>
      <c r="B78" s="106" t="s">
        <v>78</v>
      </c>
      <c r="C78" s="107"/>
      <c r="D78" s="108">
        <v>210</v>
      </c>
      <c r="E78" s="109">
        <v>220</v>
      </c>
      <c r="F78" s="109">
        <v>240</v>
      </c>
      <c r="G78" s="10"/>
    </row>
    <row r="79" spans="1:19">
      <c r="A79" s="10"/>
      <c r="B79" s="106" t="s">
        <v>79</v>
      </c>
      <c r="C79" s="107"/>
      <c r="D79" s="108">
        <v>210</v>
      </c>
      <c r="E79" s="109">
        <v>220</v>
      </c>
      <c r="F79" s="109">
        <v>240</v>
      </c>
      <c r="G79" s="10"/>
    </row>
    <row r="80" spans="1:19">
      <c r="A80" s="10"/>
      <c r="B80" s="106" t="s">
        <v>80</v>
      </c>
      <c r="C80" s="107"/>
      <c r="D80" s="108">
        <v>235</v>
      </c>
      <c r="E80" s="109">
        <v>240</v>
      </c>
      <c r="F80" s="109">
        <v>250</v>
      </c>
      <c r="G80" s="10"/>
    </row>
    <row r="81" spans="1:7">
      <c r="A81" s="10"/>
      <c r="B81" s="106" t="s">
        <v>81</v>
      </c>
      <c r="C81" s="107"/>
      <c r="D81" s="108">
        <v>210</v>
      </c>
      <c r="E81" s="109">
        <v>220</v>
      </c>
      <c r="F81" s="109">
        <v>240</v>
      </c>
      <c r="G81" s="10"/>
    </row>
    <row r="82" spans="1:7">
      <c r="A82" s="10"/>
      <c r="B82" s="106" t="s">
        <v>82</v>
      </c>
      <c r="C82" s="107"/>
      <c r="D82" s="108">
        <v>210</v>
      </c>
      <c r="E82" s="109">
        <v>220</v>
      </c>
      <c r="F82" s="109">
        <v>240</v>
      </c>
      <c r="G82" s="10"/>
    </row>
    <row r="83" spans="1:7" ht="15" thickBot="1">
      <c r="A83" s="10"/>
      <c r="B83" s="110" t="s">
        <v>83</v>
      </c>
      <c r="C83" s="111"/>
      <c r="D83" s="112">
        <v>210</v>
      </c>
      <c r="E83" s="113">
        <v>220</v>
      </c>
      <c r="F83" s="113">
        <v>240</v>
      </c>
      <c r="G83" s="10"/>
    </row>
    <row r="84" spans="1:7">
      <c r="A84" s="10"/>
      <c r="B84" s="10"/>
      <c r="C84" s="10"/>
      <c r="D84" s="10"/>
      <c r="E84" s="10"/>
      <c r="F84" s="10"/>
      <c r="G84" s="10"/>
    </row>
    <row r="85" spans="1:7">
      <c r="A85" s="10"/>
      <c r="C85" s="10"/>
      <c r="D85" s="10"/>
      <c r="E85" s="10"/>
      <c r="F85" s="10"/>
      <c r="G85" s="10"/>
    </row>
  </sheetData>
  <sheetProtection algorithmName="SHA-512" hashValue="O/I3W5ewDysrqfr3zStykp1rlSQPeUsfy8boD0NkFCLIjApfjSqIqfHRN7PqSVfJ+zK4MmTOT3IoKFcOtCLFLw==" saltValue="DWx1Q7RDf1bwArHPFEbqsg==" spinCount="100000" sheet="1" objects="1" scenarios="1" selectLockedCells="1"/>
  <mergeCells count="162">
    <mergeCell ref="B69:B70"/>
    <mergeCell ref="C69:C70"/>
    <mergeCell ref="D69:D70"/>
    <mergeCell ref="E69:E70"/>
    <mergeCell ref="H69:H70"/>
    <mergeCell ref="I69:I70"/>
    <mergeCell ref="B65:B66"/>
    <mergeCell ref="C65:C66"/>
    <mergeCell ref="D65:D66"/>
    <mergeCell ref="E65:E66"/>
    <mergeCell ref="H65:H66"/>
    <mergeCell ref="I65:I66"/>
    <mergeCell ref="B67:B68"/>
    <mergeCell ref="C67:C68"/>
    <mergeCell ref="D67:D68"/>
    <mergeCell ref="E67:E68"/>
    <mergeCell ref="H67:H68"/>
    <mergeCell ref="I67:I68"/>
    <mergeCell ref="B61:B62"/>
    <mergeCell ref="C61:C62"/>
    <mergeCell ref="D61:D62"/>
    <mergeCell ref="E61:E62"/>
    <mergeCell ref="H61:H62"/>
    <mergeCell ref="I61:I62"/>
    <mergeCell ref="B63:B64"/>
    <mergeCell ref="C63:C64"/>
    <mergeCell ref="D63:D64"/>
    <mergeCell ref="E63:E64"/>
    <mergeCell ref="H63:H64"/>
    <mergeCell ref="I63:I64"/>
    <mergeCell ref="B57:B58"/>
    <mergeCell ref="C57:C58"/>
    <mergeCell ref="D57:D58"/>
    <mergeCell ref="E57:E58"/>
    <mergeCell ref="H57:H58"/>
    <mergeCell ref="I57:I58"/>
    <mergeCell ref="B59:B60"/>
    <mergeCell ref="C59:C60"/>
    <mergeCell ref="D59:D60"/>
    <mergeCell ref="E59:E60"/>
    <mergeCell ref="H59:H60"/>
    <mergeCell ref="I59:I60"/>
    <mergeCell ref="B52:I52"/>
    <mergeCell ref="B53:B54"/>
    <mergeCell ref="C53:I53"/>
    <mergeCell ref="B55:B56"/>
    <mergeCell ref="C55:C56"/>
    <mergeCell ref="D55:D56"/>
    <mergeCell ref="E55:E56"/>
    <mergeCell ref="H55:H56"/>
    <mergeCell ref="I55:I56"/>
    <mergeCell ref="B47:B48"/>
    <mergeCell ref="C47:C48"/>
    <mergeCell ref="D47:D48"/>
    <mergeCell ref="E47:E48"/>
    <mergeCell ref="H47:H48"/>
    <mergeCell ref="I47:I48"/>
    <mergeCell ref="B49:B50"/>
    <mergeCell ref="C49:C50"/>
    <mergeCell ref="D49:D50"/>
    <mergeCell ref="E49:E50"/>
    <mergeCell ref="H49:H50"/>
    <mergeCell ref="I49:I50"/>
    <mergeCell ref="B43:B44"/>
    <mergeCell ref="C43:C44"/>
    <mergeCell ref="D43:D44"/>
    <mergeCell ref="E43:E44"/>
    <mergeCell ref="H43:H44"/>
    <mergeCell ref="I43:I44"/>
    <mergeCell ref="B45:B46"/>
    <mergeCell ref="C45:C46"/>
    <mergeCell ref="D45:D46"/>
    <mergeCell ref="E45:E46"/>
    <mergeCell ref="H45:H46"/>
    <mergeCell ref="I45:I46"/>
    <mergeCell ref="B39:B40"/>
    <mergeCell ref="C39:C40"/>
    <mergeCell ref="D39:D40"/>
    <mergeCell ref="E39:E40"/>
    <mergeCell ref="H39:H40"/>
    <mergeCell ref="I39:I40"/>
    <mergeCell ref="B41:B42"/>
    <mergeCell ref="C41:C42"/>
    <mergeCell ref="D41:D42"/>
    <mergeCell ref="E41:E42"/>
    <mergeCell ref="H41:H42"/>
    <mergeCell ref="I41:I42"/>
    <mergeCell ref="B35:B36"/>
    <mergeCell ref="C35:C36"/>
    <mergeCell ref="D35:D36"/>
    <mergeCell ref="E35:E36"/>
    <mergeCell ref="H35:H36"/>
    <mergeCell ref="I35:I36"/>
    <mergeCell ref="B37:B38"/>
    <mergeCell ref="C37:C38"/>
    <mergeCell ref="D37:D38"/>
    <mergeCell ref="E37:E38"/>
    <mergeCell ref="H37:H38"/>
    <mergeCell ref="I37:I38"/>
    <mergeCell ref="B29:B30"/>
    <mergeCell ref="C29:C30"/>
    <mergeCell ref="D29:D30"/>
    <mergeCell ref="E29:E30"/>
    <mergeCell ref="H29:H30"/>
    <mergeCell ref="I29:I30"/>
    <mergeCell ref="B32:I32"/>
    <mergeCell ref="B33:B34"/>
    <mergeCell ref="C33:I33"/>
    <mergeCell ref="B25:B26"/>
    <mergeCell ref="C25:C26"/>
    <mergeCell ref="D25:D26"/>
    <mergeCell ref="E25:E26"/>
    <mergeCell ref="H25:H26"/>
    <mergeCell ref="I25:I26"/>
    <mergeCell ref="B27:B28"/>
    <mergeCell ref="C27:C28"/>
    <mergeCell ref="D27:D28"/>
    <mergeCell ref="E27:E28"/>
    <mergeCell ref="H27:H28"/>
    <mergeCell ref="I27:I28"/>
    <mergeCell ref="B21:B22"/>
    <mergeCell ref="C21:C22"/>
    <mergeCell ref="D21:D22"/>
    <mergeCell ref="E21:E22"/>
    <mergeCell ref="H21:H22"/>
    <mergeCell ref="I21:I22"/>
    <mergeCell ref="B23:B24"/>
    <mergeCell ref="C23:C24"/>
    <mergeCell ref="D23:D24"/>
    <mergeCell ref="E23:E24"/>
    <mergeCell ref="H23:H24"/>
    <mergeCell ref="I23:I24"/>
    <mergeCell ref="B17:B18"/>
    <mergeCell ref="C17:C18"/>
    <mergeCell ref="D17:D18"/>
    <mergeCell ref="E17:E18"/>
    <mergeCell ref="H17:H18"/>
    <mergeCell ref="I17:I18"/>
    <mergeCell ref="B19:B20"/>
    <mergeCell ref="C19:C20"/>
    <mergeCell ref="D19:D20"/>
    <mergeCell ref="E19:E20"/>
    <mergeCell ref="H19:H20"/>
    <mergeCell ref="I19:I20"/>
    <mergeCell ref="B12:I12"/>
    <mergeCell ref="B13:B14"/>
    <mergeCell ref="C13:I13"/>
    <mergeCell ref="B15:B16"/>
    <mergeCell ref="C15:C16"/>
    <mergeCell ref="D15:D16"/>
    <mergeCell ref="E15:E16"/>
    <mergeCell ref="H15:H16"/>
    <mergeCell ref="I15:I16"/>
    <mergeCell ref="B3:C3"/>
    <mergeCell ref="B4:C4"/>
    <mergeCell ref="B5:C5"/>
    <mergeCell ref="B6:C6"/>
    <mergeCell ref="B7:C7"/>
    <mergeCell ref="B8:C8"/>
    <mergeCell ref="B9:C9"/>
    <mergeCell ref="B10:C10"/>
    <mergeCell ref="K2:T9"/>
  </mergeCells>
  <printOptions horizontalCentered="1"/>
  <pageMargins left="0.70866141732283472" right="0.70866141732283472" top="0.74803149606299213" bottom="0.74803149606299213" header="0.31496062992125984" footer="0.31496062992125984"/>
  <pageSetup paperSize="9" scale="74" orientation="portrait" r:id="rId1"/>
  <ignoredErrors>
    <ignoredError sqref="H1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zoomScale="85" zoomScaleNormal="85" workbookViewId="0">
      <selection activeCell="D42" sqref="D42"/>
    </sheetView>
  </sheetViews>
  <sheetFormatPr defaultRowHeight="14.6"/>
  <cols>
    <col min="1" max="1" width="12.53515625" customWidth="1"/>
    <col min="2" max="3" width="10.15234375" bestFit="1" customWidth="1"/>
    <col min="4" max="4" width="11.53515625" bestFit="1" customWidth="1"/>
    <col min="5" max="5" width="10.15234375" bestFit="1" customWidth="1"/>
    <col min="6" max="6" width="11.53515625" bestFit="1" customWidth="1"/>
    <col min="7" max="7" width="10.15234375" bestFit="1" customWidth="1"/>
    <col min="8" max="8" width="10.15234375" customWidth="1"/>
  </cols>
  <sheetData>
    <row r="2" spans="1:8" ht="15.45" thickBot="1">
      <c r="A2" s="327" t="s">
        <v>84</v>
      </c>
      <c r="B2" s="328"/>
      <c r="C2" s="328"/>
      <c r="D2" s="328"/>
      <c r="E2" s="328"/>
      <c r="F2" s="328"/>
      <c r="G2" s="328"/>
      <c r="H2" s="329"/>
    </row>
    <row r="3" spans="1:8" ht="15.9" thickBot="1">
      <c r="A3" s="330" t="s">
        <v>85</v>
      </c>
      <c r="B3" s="331"/>
      <c r="C3" s="332"/>
      <c r="D3" s="114"/>
      <c r="E3" s="114"/>
      <c r="F3" s="114"/>
      <c r="G3" s="115"/>
      <c r="H3" s="116"/>
    </row>
    <row r="4" spans="1:8" ht="15.9" thickBot="1">
      <c r="A4" s="117" t="s">
        <v>86</v>
      </c>
      <c r="B4" s="118" t="s">
        <v>87</v>
      </c>
      <c r="C4" s="119" t="s">
        <v>88</v>
      </c>
      <c r="D4" s="120"/>
      <c r="E4" s="120"/>
      <c r="F4" s="121"/>
      <c r="G4" s="122"/>
      <c r="H4" s="116"/>
    </row>
    <row r="5" spans="1:8" ht="15.45" thickBot="1">
      <c r="A5" s="123"/>
      <c r="B5" s="124"/>
      <c r="C5" s="124"/>
      <c r="D5" s="125"/>
      <c r="E5" s="125"/>
      <c r="F5" s="121"/>
      <c r="G5" s="122"/>
      <c r="H5" s="116"/>
    </row>
    <row r="6" spans="1:8" ht="15.9" thickBot="1">
      <c r="A6" s="333" t="s">
        <v>89</v>
      </c>
      <c r="B6" s="334"/>
      <c r="C6" s="334"/>
      <c r="D6" s="334"/>
      <c r="E6" s="335"/>
      <c r="F6" s="121"/>
      <c r="G6" s="122"/>
      <c r="H6" s="116"/>
    </row>
    <row r="7" spans="1:8" ht="15.45" thickBot="1">
      <c r="A7" s="126" t="s">
        <v>90</v>
      </c>
      <c r="B7" s="126" t="s">
        <v>91</v>
      </c>
      <c r="C7" s="127" t="s">
        <v>92</v>
      </c>
      <c r="D7" s="128" t="s">
        <v>93</v>
      </c>
      <c r="E7" s="129" t="s">
        <v>94</v>
      </c>
      <c r="F7" s="121"/>
      <c r="G7" s="122"/>
      <c r="H7" s="116"/>
    </row>
    <row r="8" spans="1:8" ht="15.9" thickBot="1">
      <c r="A8" s="130"/>
      <c r="B8" s="131"/>
      <c r="C8" s="131"/>
      <c r="D8" s="131"/>
      <c r="E8" s="131"/>
      <c r="F8" s="132"/>
      <c r="G8" s="132"/>
      <c r="H8" s="133"/>
    </row>
    <row r="9" spans="1:8" ht="15.9" thickBot="1">
      <c r="A9" s="336" t="s">
        <v>95</v>
      </c>
      <c r="B9" s="337"/>
      <c r="C9" s="337"/>
      <c r="D9" s="337"/>
      <c r="E9" s="337"/>
      <c r="F9" s="337"/>
      <c r="G9" s="337"/>
      <c r="H9" s="338"/>
    </row>
    <row r="10" spans="1:8" ht="15.9" thickBot="1">
      <c r="A10" s="134" t="s">
        <v>96</v>
      </c>
      <c r="B10" s="134" t="s">
        <v>97</v>
      </c>
      <c r="C10" s="134" t="s">
        <v>98</v>
      </c>
      <c r="D10" s="135" t="s">
        <v>99</v>
      </c>
      <c r="E10" s="135" t="s">
        <v>100</v>
      </c>
      <c r="F10" s="135" t="s">
        <v>101</v>
      </c>
      <c r="G10" s="135" t="s">
        <v>102</v>
      </c>
      <c r="H10" s="136" t="s">
        <v>103</v>
      </c>
    </row>
    <row r="11" spans="1:8" ht="15.9" thickBot="1">
      <c r="A11" s="137"/>
      <c r="B11" s="68"/>
      <c r="C11" s="68"/>
      <c r="D11" s="68"/>
      <c r="E11" s="68"/>
      <c r="F11" s="121"/>
      <c r="G11" s="122"/>
      <c r="H11" s="116"/>
    </row>
    <row r="12" spans="1:8" ht="15.9" thickBot="1">
      <c r="A12" s="339" t="s">
        <v>104</v>
      </c>
      <c r="B12" s="340"/>
      <c r="C12" s="340"/>
      <c r="D12" s="340"/>
      <c r="E12" s="341"/>
      <c r="F12" s="121"/>
      <c r="G12" s="122"/>
      <c r="H12" s="116"/>
    </row>
    <row r="13" spans="1:8" ht="15.9" thickBot="1">
      <c r="A13" s="138" t="s">
        <v>105</v>
      </c>
      <c r="B13" s="138" t="s">
        <v>106</v>
      </c>
      <c r="C13" s="138" t="s">
        <v>107</v>
      </c>
      <c r="D13" s="138" t="s">
        <v>108</v>
      </c>
      <c r="E13" s="139" t="s">
        <v>109</v>
      </c>
      <c r="F13" s="121"/>
      <c r="G13" s="122"/>
      <c r="H13" s="116"/>
    </row>
    <row r="14" spans="1:8" ht="15.9" thickBot="1">
      <c r="A14" s="140"/>
      <c r="B14" s="141"/>
      <c r="C14" s="142"/>
      <c r="D14" s="142"/>
      <c r="E14" s="120"/>
      <c r="F14" s="121"/>
      <c r="G14" s="122"/>
      <c r="H14" s="116"/>
    </row>
    <row r="15" spans="1:8" ht="15.9" thickBot="1">
      <c r="A15" s="143" t="s">
        <v>110</v>
      </c>
      <c r="B15" s="141"/>
      <c r="C15" s="142"/>
      <c r="D15" s="142"/>
      <c r="E15" s="120"/>
      <c r="F15" s="121"/>
      <c r="G15" s="122"/>
      <c r="H15" s="116"/>
    </row>
    <row r="16" spans="1:8" ht="15.9" thickBot="1">
      <c r="A16" s="144" t="s">
        <v>111</v>
      </c>
      <c r="B16" s="141"/>
      <c r="C16" s="141"/>
      <c r="D16" s="141"/>
      <c r="E16" s="145"/>
      <c r="F16" s="121"/>
      <c r="G16" s="122"/>
      <c r="H16" s="116"/>
    </row>
    <row r="17" spans="1:8" ht="15.9" thickBot="1">
      <c r="A17" s="123"/>
      <c r="B17" s="146"/>
      <c r="C17" s="141"/>
      <c r="D17" s="141"/>
      <c r="F17" s="120"/>
      <c r="G17" s="121"/>
      <c r="H17" s="147"/>
    </row>
    <row r="18" spans="1:8" ht="15.9" thickBot="1">
      <c r="A18" s="325" t="s">
        <v>112</v>
      </c>
      <c r="B18" s="326"/>
      <c r="C18" s="141"/>
      <c r="D18" s="141"/>
      <c r="F18" s="120"/>
      <c r="G18" s="121"/>
      <c r="H18" s="147"/>
    </row>
    <row r="19" spans="1:8" ht="15.45">
      <c r="A19" s="148" t="s">
        <v>113</v>
      </c>
      <c r="B19" s="149" t="s">
        <v>114</v>
      </c>
      <c r="C19" s="150"/>
      <c r="D19" s="150"/>
      <c r="E19" s="151"/>
      <c r="F19" s="152"/>
      <c r="G19" s="153"/>
      <c r="H19" s="154"/>
    </row>
  </sheetData>
  <mergeCells count="6">
    <mergeCell ref="A18:B18"/>
    <mergeCell ref="A2:H2"/>
    <mergeCell ref="A3:C3"/>
    <mergeCell ref="A6:E6"/>
    <mergeCell ref="A9:H9"/>
    <mergeCell ref="A12:E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5527C-D43C-4BD6-9411-E0127358248B}">
  <dimension ref="A1:F38"/>
  <sheetViews>
    <sheetView showGridLines="0" workbookViewId="0">
      <selection activeCell="C6" sqref="C6"/>
    </sheetView>
  </sheetViews>
  <sheetFormatPr defaultRowHeight="14.6"/>
  <cols>
    <col min="1" max="1" width="15.69140625" customWidth="1"/>
    <col min="2" max="2" width="14.69140625" customWidth="1"/>
    <col min="3" max="3" width="42.3828125" customWidth="1"/>
  </cols>
  <sheetData>
    <row r="1" spans="1:4">
      <c r="A1" t="s">
        <v>143</v>
      </c>
    </row>
    <row r="2" spans="1:4">
      <c r="B2" s="177" t="s">
        <v>133</v>
      </c>
    </row>
    <row r="3" spans="1:4">
      <c r="B3" s="177"/>
    </row>
    <row r="4" spans="1:4">
      <c r="A4" t="s">
        <v>120</v>
      </c>
      <c r="B4" s="175" t="s">
        <v>121</v>
      </c>
      <c r="D4" s="189">
        <f>'Marathonoverzicht AB'!C14</f>
        <v>7000</v>
      </c>
    </row>
    <row r="5" spans="1:4">
      <c r="D5" s="43"/>
    </row>
    <row r="6" spans="1:4">
      <c r="A6" t="s">
        <v>122</v>
      </c>
      <c r="B6" t="s">
        <v>168</v>
      </c>
      <c r="C6" s="132" t="s">
        <v>171</v>
      </c>
    </row>
    <row r="7" spans="1:4">
      <c r="B7" t="s">
        <v>167</v>
      </c>
      <c r="C7" s="132" t="s">
        <v>124</v>
      </c>
      <c r="D7" s="189">
        <f>'Marathonoverzicht AB'!C18</f>
        <v>6500</v>
      </c>
    </row>
    <row r="8" spans="1:4">
      <c r="A8" s="207" t="s">
        <v>129</v>
      </c>
      <c r="B8" t="s">
        <v>127</v>
      </c>
      <c r="C8" s="176" t="s">
        <v>128</v>
      </c>
      <c r="D8" s="189">
        <f>'Marathonoverzicht AB'!C29</f>
        <v>6500</v>
      </c>
    </row>
    <row r="9" spans="1:4">
      <c r="D9" s="43"/>
    </row>
    <row r="10" spans="1:4">
      <c r="A10" t="s">
        <v>122</v>
      </c>
      <c r="B10" t="s">
        <v>167</v>
      </c>
      <c r="C10" s="132" t="s">
        <v>124</v>
      </c>
      <c r="D10" s="189">
        <f>'Marathonoverzicht AB'!C18</f>
        <v>6500</v>
      </c>
    </row>
    <row r="11" spans="1:4">
      <c r="A11" s="207" t="s">
        <v>130</v>
      </c>
      <c r="B11" t="s">
        <v>125</v>
      </c>
      <c r="C11" s="132" t="s">
        <v>126</v>
      </c>
      <c r="D11" s="189">
        <f>'Marathonoverzicht AB'!C29</f>
        <v>6500</v>
      </c>
    </row>
    <row r="12" spans="1:4">
      <c r="B12" t="s">
        <v>131</v>
      </c>
      <c r="C12" s="132" t="s">
        <v>132</v>
      </c>
      <c r="D12" s="189">
        <f>'Marathonoverzicht AB'!C40</f>
        <v>6500</v>
      </c>
    </row>
    <row r="15" spans="1:4">
      <c r="A15" t="s">
        <v>142</v>
      </c>
    </row>
    <row r="16" spans="1:4" ht="15" thickBot="1">
      <c r="A16" s="177" t="s">
        <v>148</v>
      </c>
    </row>
    <row r="17" spans="1:6">
      <c r="A17" s="179" t="s">
        <v>170</v>
      </c>
      <c r="B17" s="180"/>
      <c r="C17" s="180"/>
      <c r="D17" s="181"/>
    </row>
    <row r="18" spans="1:6" ht="15" thickBot="1">
      <c r="A18" s="182" t="s">
        <v>169</v>
      </c>
      <c r="B18" s="188">
        <f>Vaardigheidsoverzicht!F15</f>
        <v>0</v>
      </c>
      <c r="C18" s="186"/>
      <c r="D18" s="183"/>
    </row>
    <row r="19" spans="1:6" ht="15" thickBot="1">
      <c r="C19" s="174"/>
    </row>
    <row r="20" spans="1:6">
      <c r="A20" s="179" t="s">
        <v>144</v>
      </c>
      <c r="B20" s="180"/>
      <c r="C20" s="187"/>
      <c r="D20" s="181"/>
    </row>
    <row r="21" spans="1:6" ht="15" thickBot="1">
      <c r="A21" s="184" t="s">
        <v>134</v>
      </c>
      <c r="B21" s="188">
        <f>Vaardigheidsoverzicht!F25</f>
        <v>0</v>
      </c>
      <c r="C21" s="186"/>
      <c r="D21" s="183"/>
    </row>
    <row r="22" spans="1:6" ht="15" thickBot="1">
      <c r="C22" s="174"/>
    </row>
    <row r="23" spans="1:6">
      <c r="A23" s="179" t="s">
        <v>145</v>
      </c>
      <c r="B23" s="180"/>
      <c r="C23" s="187"/>
      <c r="D23" s="181"/>
    </row>
    <row r="24" spans="1:6" ht="15" thickBot="1">
      <c r="A24" s="185" t="s">
        <v>135</v>
      </c>
      <c r="B24" s="188">
        <f>Vaardigheidsoverzicht!F35</f>
        <v>0</v>
      </c>
      <c r="C24" s="186"/>
      <c r="D24" s="183"/>
    </row>
    <row r="25" spans="1:6" ht="15" thickBot="1">
      <c r="C25" s="174"/>
    </row>
    <row r="26" spans="1:6">
      <c r="A26" s="179" t="s">
        <v>146</v>
      </c>
      <c r="B26" s="180"/>
      <c r="C26" s="187"/>
      <c r="D26" s="181"/>
    </row>
    <row r="27" spans="1:6" ht="15" thickBot="1">
      <c r="A27" s="184" t="s">
        <v>136</v>
      </c>
      <c r="B27" s="188">
        <f>Vaardigheidsoverzicht!F45</f>
        <v>0</v>
      </c>
      <c r="C27" s="186"/>
      <c r="D27" s="183"/>
    </row>
    <row r="28" spans="1:6" ht="15" thickBot="1">
      <c r="C28" s="174"/>
    </row>
    <row r="29" spans="1:6">
      <c r="A29" s="179" t="s">
        <v>137</v>
      </c>
      <c r="B29" s="180"/>
      <c r="C29" s="180"/>
      <c r="D29" s="181"/>
    </row>
    <row r="30" spans="1:6" ht="15" thickBot="1">
      <c r="A30" s="185" t="s">
        <v>138</v>
      </c>
      <c r="B30" s="188">
        <f>Vaardigheidsoverzicht!F55</f>
        <v>0</v>
      </c>
      <c r="C30" s="186"/>
      <c r="D30" s="183"/>
      <c r="E30" s="175"/>
      <c r="F30" s="178"/>
    </row>
    <row r="31" spans="1:6" ht="15" thickBot="1">
      <c r="C31" s="174"/>
    </row>
    <row r="32" spans="1:6">
      <c r="A32" s="179" t="s">
        <v>141</v>
      </c>
      <c r="B32" s="180"/>
      <c r="C32" s="187"/>
      <c r="D32" s="181"/>
    </row>
    <row r="33" spans="1:4" ht="15" thickBot="1">
      <c r="A33" s="185" t="s">
        <v>139</v>
      </c>
      <c r="B33" s="188">
        <f>Vaardigheidsoverzicht!F63</f>
        <v>0</v>
      </c>
      <c r="C33" s="186"/>
      <c r="D33" s="183"/>
    </row>
    <row r="34" spans="1:4" ht="15" thickBot="1">
      <c r="C34" s="174"/>
    </row>
    <row r="35" spans="1:4">
      <c r="A35" s="179" t="s">
        <v>147</v>
      </c>
      <c r="B35" s="180"/>
      <c r="C35" s="187"/>
      <c r="D35" s="181"/>
    </row>
    <row r="36" spans="1:4" ht="15" thickBot="1">
      <c r="A36" s="184" t="s">
        <v>140</v>
      </c>
      <c r="B36" s="188">
        <f>Vaardigheidsoverzicht!F65</f>
        <v>0</v>
      </c>
      <c r="C36" s="186"/>
      <c r="D36" s="183"/>
    </row>
    <row r="37" spans="1:4">
      <c r="A37" s="174"/>
    </row>
    <row r="38" spans="1:4">
      <c r="A38" s="174"/>
    </row>
  </sheetData>
  <pageMargins left="0.7" right="0.7" top="0.75" bottom="0.75" header="0.3" footer="0.3"/>
  <ignoredErrors>
    <ignoredError sqref="A30:B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Algemeen</vt:lpstr>
      <vt:lpstr>Marathonoverzicht AOB</vt:lpstr>
      <vt:lpstr>Marathonoverzicht AB</vt:lpstr>
      <vt:lpstr>Marathonoverzicht WarmingUp-B</vt:lpstr>
      <vt:lpstr>Vaardigheidsoverzicht</vt:lpstr>
      <vt:lpstr>Overeenkomende tijden</vt:lpstr>
      <vt:lpstr>Invoer Driving</vt:lpstr>
      <vt:lpstr>'Marathonoverzicht AB'!Afdrukbereik</vt:lpstr>
      <vt:lpstr>'Marathonoverzicht AOB'!Afdrukbereik</vt:lpstr>
      <vt:lpstr>'Marathonoverzicht WarmingUp-B'!Afdrukbereik</vt:lpstr>
      <vt:lpstr>Vaardigheidsoverzicht!Afdrukbereik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vd Munnik</dc:creator>
  <cp:lastModifiedBy>Henk van der Munnik</cp:lastModifiedBy>
  <cp:lastPrinted>2022-08-22T18:03:26Z</cp:lastPrinted>
  <dcterms:created xsi:type="dcterms:W3CDTF">2018-03-30T08:49:10Z</dcterms:created>
  <dcterms:modified xsi:type="dcterms:W3CDTF">2024-07-14T06:52:34Z</dcterms:modified>
</cp:coreProperties>
</file>